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of_Bilja\Desktop\"/>
    </mc:Choice>
  </mc:AlternateContent>
  <xr:revisionPtr revIDLastSave="0" documentId="13_ncr:1_{5129A7CF-A89D-4F32-BA55-06618F537A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  <sheet name="DV-IDENTITY-0" sheetId="5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K3" i="5" l="1"/>
  <c r="CM3" i="5"/>
  <c r="J1" i="5"/>
  <c r="A3" i="5"/>
  <c r="B3" i="5"/>
  <c r="C3" i="5"/>
  <c r="D3" i="5"/>
  <c r="E3" i="5"/>
  <c r="F3" i="5"/>
  <c r="G3" i="5"/>
  <c r="H3" i="5"/>
  <c r="I3" i="5"/>
  <c r="J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K3" i="5"/>
  <c r="CL3" i="5"/>
  <c r="CN3" i="5"/>
  <c r="CO3" i="5"/>
  <c r="CP3" i="5"/>
  <c r="CQ3" i="5"/>
  <c r="CR3" i="5"/>
  <c r="CS3" i="5"/>
  <c r="CT3" i="5"/>
  <c r="CU3" i="5"/>
  <c r="CV3" i="5"/>
  <c r="CW3" i="5"/>
  <c r="CX3" i="5"/>
  <c r="CY3" i="5"/>
  <c r="CZ3" i="5"/>
  <c r="DA3" i="5"/>
  <c r="DB3" i="5"/>
  <c r="DC3" i="5"/>
  <c r="DD3" i="5"/>
  <c r="DE3" i="5"/>
  <c r="DF3" i="5"/>
  <c r="DG3" i="5"/>
  <c r="DH3" i="5"/>
  <c r="DI3" i="5"/>
  <c r="DJ3" i="5"/>
  <c r="DK3" i="5"/>
  <c r="DL3" i="5"/>
  <c r="DM3" i="5"/>
  <c r="DN3" i="5"/>
  <c r="DO3" i="5"/>
  <c r="DP3" i="5"/>
  <c r="DQ3" i="5"/>
  <c r="DR3" i="5"/>
  <c r="DS3" i="5"/>
  <c r="DT3" i="5"/>
  <c r="DU3" i="5"/>
  <c r="DV3" i="5"/>
  <c r="DW3" i="5"/>
  <c r="DX3" i="5"/>
  <c r="DY3" i="5"/>
  <c r="DZ3" i="5"/>
  <c r="EA3" i="5"/>
  <c r="EB3" i="5"/>
  <c r="EC3" i="5"/>
  <c r="ED3" i="5"/>
  <c r="EE3" i="5"/>
  <c r="EF3" i="5"/>
  <c r="EG3" i="5"/>
  <c r="EH3" i="5"/>
  <c r="EI3" i="5"/>
  <c r="EJ3" i="5"/>
  <c r="EK3" i="5"/>
  <c r="EL3" i="5"/>
  <c r="EM3" i="5"/>
  <c r="EN3" i="5"/>
  <c r="EO3" i="5"/>
  <c r="EP3" i="5"/>
  <c r="EQ3" i="5"/>
  <c r="ER3" i="5"/>
  <c r="ES3" i="5"/>
  <c r="ET3" i="5"/>
  <c r="EU3" i="5"/>
  <c r="EV3" i="5"/>
  <c r="EW3" i="5"/>
  <c r="EX3" i="5"/>
  <c r="EY3" i="5"/>
  <c r="EZ3" i="5"/>
  <c r="FA3" i="5"/>
  <c r="FB3" i="5"/>
  <c r="FC3" i="5"/>
  <c r="FD3" i="5"/>
  <c r="FE3" i="5"/>
  <c r="FF3" i="5"/>
  <c r="FG3" i="5"/>
  <c r="FH3" i="5"/>
  <c r="FI3" i="5"/>
  <c r="FJ3" i="5"/>
  <c r="FK3" i="5"/>
  <c r="FL3" i="5"/>
  <c r="FM3" i="5"/>
  <c r="FN3" i="5"/>
  <c r="FO3" i="5"/>
  <c r="FP3" i="5"/>
  <c r="FQ3" i="5"/>
  <c r="FR3" i="5"/>
  <c r="FS3" i="5"/>
  <c r="FT3" i="5"/>
  <c r="FU3" i="5"/>
  <c r="FV3" i="5"/>
  <c r="FW3" i="5"/>
  <c r="FX3" i="5"/>
  <c r="FY3" i="5"/>
  <c r="FZ3" i="5"/>
  <c r="GA3" i="5"/>
  <c r="GB3" i="5"/>
  <c r="GC3" i="5"/>
  <c r="GD3" i="5"/>
  <c r="GE3" i="5"/>
  <c r="GF3" i="5"/>
  <c r="GG3" i="5"/>
  <c r="GH3" i="5"/>
  <c r="GL3" i="5"/>
  <c r="GM3" i="5"/>
  <c r="GN3" i="5"/>
  <c r="GO3" i="5"/>
  <c r="GP3" i="5"/>
  <c r="GQ3" i="5"/>
  <c r="A2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M2" i="5"/>
  <c r="BN2" i="5"/>
  <c r="BO2" i="5"/>
  <c r="BP2" i="5"/>
  <c r="BQ2" i="5"/>
  <c r="BR2" i="5"/>
  <c r="BS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DL2" i="5"/>
  <c r="DM2" i="5"/>
  <c r="DN2" i="5"/>
  <c r="DO2" i="5"/>
  <c r="DP2" i="5"/>
  <c r="DQ2" i="5"/>
  <c r="DR2" i="5"/>
  <c r="DS2" i="5"/>
  <c r="DT2" i="5"/>
  <c r="DU2" i="5"/>
  <c r="DV2" i="5"/>
  <c r="DW2" i="5"/>
  <c r="DX2" i="5"/>
  <c r="DY2" i="5"/>
  <c r="DZ2" i="5"/>
  <c r="EA2" i="5"/>
  <c r="EB2" i="5"/>
  <c r="EC2" i="5"/>
  <c r="ED2" i="5"/>
  <c r="EE2" i="5"/>
  <c r="EF2" i="5"/>
  <c r="EG2" i="5"/>
  <c r="EH2" i="5"/>
  <c r="EI2" i="5"/>
  <c r="EJ2" i="5"/>
  <c r="EK2" i="5"/>
  <c r="EL2" i="5"/>
  <c r="EM2" i="5"/>
  <c r="EN2" i="5"/>
  <c r="EO2" i="5"/>
  <c r="EP2" i="5"/>
  <c r="EQ2" i="5"/>
  <c r="ER2" i="5"/>
  <c r="ES2" i="5"/>
  <c r="ET2" i="5"/>
  <c r="EU2" i="5"/>
  <c r="EV2" i="5"/>
  <c r="EW2" i="5"/>
  <c r="EX2" i="5"/>
  <c r="EY2" i="5"/>
  <c r="EZ2" i="5"/>
  <c r="FA2" i="5"/>
  <c r="FB2" i="5"/>
  <c r="FC2" i="5"/>
  <c r="FD2" i="5"/>
  <c r="FE2" i="5"/>
  <c r="FF2" i="5"/>
  <c r="FG2" i="5"/>
  <c r="FH2" i="5"/>
  <c r="FI2" i="5"/>
  <c r="FJ2" i="5"/>
  <c r="FK2" i="5"/>
  <c r="FL2" i="5"/>
  <c r="FM2" i="5"/>
  <c r="FN2" i="5"/>
  <c r="FO2" i="5"/>
  <c r="FP2" i="5"/>
  <c r="FQ2" i="5"/>
  <c r="FR2" i="5"/>
  <c r="FS2" i="5"/>
  <c r="FT2" i="5"/>
  <c r="FU2" i="5"/>
  <c r="FV2" i="5"/>
  <c r="FW2" i="5"/>
  <c r="FX2" i="5"/>
  <c r="FY2" i="5"/>
  <c r="FZ2" i="5"/>
  <c r="GA2" i="5"/>
  <c r="GB2" i="5"/>
  <c r="GC2" i="5"/>
  <c r="GD2" i="5"/>
  <c r="GE2" i="5"/>
  <c r="GF2" i="5"/>
  <c r="GG2" i="5"/>
  <c r="GH2" i="5"/>
  <c r="GI2" i="5"/>
  <c r="GJ2" i="5"/>
  <c r="GK2" i="5"/>
  <c r="GL2" i="5"/>
  <c r="GM2" i="5"/>
  <c r="GN2" i="5"/>
  <c r="GO2" i="5"/>
  <c r="GP2" i="5"/>
  <c r="GQ2" i="5"/>
  <c r="GR2" i="5"/>
  <c r="GS2" i="5"/>
  <c r="GT2" i="5"/>
  <c r="GU2" i="5"/>
  <c r="GV2" i="5"/>
  <c r="GW2" i="5"/>
  <c r="GX2" i="5"/>
  <c r="GY2" i="5"/>
  <c r="GZ2" i="5"/>
  <c r="HA2" i="5"/>
  <c r="HB2" i="5"/>
  <c r="HC2" i="5"/>
  <c r="HD2" i="5"/>
  <c r="HE2" i="5"/>
  <c r="HF2" i="5"/>
  <c r="HG2" i="5"/>
  <c r="HH2" i="5"/>
  <c r="HI2" i="5"/>
  <c r="HJ2" i="5"/>
  <c r="HK2" i="5"/>
  <c r="HL2" i="5"/>
  <c r="HM2" i="5"/>
  <c r="HN2" i="5"/>
  <c r="HO2" i="5"/>
  <c r="HP2" i="5"/>
  <c r="HQ2" i="5"/>
  <c r="HR2" i="5"/>
  <c r="HS2" i="5"/>
  <c r="HT2" i="5"/>
  <c r="HU2" i="5"/>
  <c r="HV2" i="5"/>
  <c r="HW2" i="5"/>
  <c r="HX2" i="5"/>
  <c r="HY2" i="5"/>
  <c r="HZ2" i="5"/>
  <c r="IA2" i="5"/>
  <c r="IB2" i="5"/>
  <c r="IC2" i="5"/>
  <c r="ID2" i="5"/>
  <c r="IE2" i="5"/>
  <c r="IF2" i="5"/>
  <c r="IG2" i="5"/>
  <c r="IH2" i="5"/>
  <c r="II2" i="5"/>
  <c r="IJ2" i="5"/>
  <c r="IK2" i="5"/>
  <c r="IL2" i="5"/>
  <c r="IM2" i="5"/>
  <c r="IN2" i="5"/>
  <c r="IO2" i="5"/>
  <c r="IP2" i="5"/>
  <c r="IQ2" i="5"/>
  <c r="IR2" i="5"/>
  <c r="IS2" i="5"/>
  <c r="IT2" i="5"/>
  <c r="IU2" i="5"/>
  <c r="IV2" i="5"/>
  <c r="A1" i="5"/>
  <c r="B1" i="5"/>
  <c r="C1" i="5"/>
  <c r="D1" i="5"/>
  <c r="E1" i="5"/>
  <c r="F1" i="5"/>
  <c r="G1" i="5"/>
  <c r="H1" i="5"/>
  <c r="I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S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Y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E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J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P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U1" i="5"/>
  <c r="IV1" i="5"/>
  <c r="GJ3" i="5"/>
  <c r="K3" i="5"/>
  <c r="GI3" i="5" l="1"/>
</calcChain>
</file>

<file path=xl/sharedStrings.xml><?xml version="1.0" encoding="utf-8"?>
<sst xmlns="http://schemas.openxmlformats.org/spreadsheetml/2006/main" count="117" uniqueCount="117">
  <si>
    <t>AAAAAHrtvsc=</t>
  </si>
  <si>
    <t>PREZIME I IME</t>
  </si>
  <si>
    <t>Broj indeksa</t>
  </si>
  <si>
    <t>Kolokvijum</t>
  </si>
  <si>
    <t>Aleksić Aleksandar</t>
  </si>
  <si>
    <t>Grčak Snežana</t>
  </si>
  <si>
    <t>Sužnjević Nikola</t>
  </si>
  <si>
    <t>Nikolić Marijana</t>
  </si>
  <si>
    <t>Arsić-Nonić Alisa</t>
  </si>
  <si>
    <t>Saveljić Aleksandra</t>
  </si>
  <si>
    <t>Bojović Marina</t>
  </si>
  <si>
    <t>Marković Marija</t>
  </si>
  <si>
    <t>Jovanović Slađana</t>
  </si>
  <si>
    <t>Kovačević Neda</t>
  </si>
  <si>
    <t>Ilić Marko</t>
  </si>
  <si>
    <t>Luković Milica</t>
  </si>
  <si>
    <t>Tanasković Magdalena</t>
  </si>
  <si>
    <t>Marković Miloš</t>
  </si>
  <si>
    <t>Vranić Luka</t>
  </si>
  <si>
    <t>Ljubisavljević Vesna</t>
  </si>
  <si>
    <t>Binić Irena</t>
  </si>
  <si>
    <t>Aleksić Sofija</t>
  </si>
  <si>
    <t>Vukićević Aleksandar</t>
  </si>
  <si>
    <t>Dimitrijević Valentina</t>
  </si>
  <si>
    <t>Žigić Ivan</t>
  </si>
  <si>
    <t>Jović Uroš</t>
  </si>
  <si>
    <t>Medar Andrijana</t>
  </si>
  <si>
    <t>Pavlović Bogdan</t>
  </si>
  <si>
    <t>Pavlović Jovana</t>
  </si>
  <si>
    <t>Sečivanović Bilјana</t>
  </si>
  <si>
    <t>Stojković Marina</t>
  </si>
  <si>
    <t>Pavlović Ana</t>
  </si>
  <si>
    <t>Marković Jelena</t>
  </si>
  <si>
    <t>Brković Aleksandar</t>
  </si>
  <si>
    <t>Vukićević Jelena</t>
  </si>
  <si>
    <t>Dabižlјević Jana</t>
  </si>
  <si>
    <t>Dimitrijević Lena</t>
  </si>
  <si>
    <t>Đorđević Đorđe</t>
  </si>
  <si>
    <t>Janković Aleksandar</t>
  </si>
  <si>
    <t>Jovičić Sandra</t>
  </si>
  <si>
    <t>Koškovac Anđela</t>
  </si>
  <si>
    <t>Ljubisavlјević Irena</t>
  </si>
  <si>
    <t>Mijailović Anđela</t>
  </si>
  <si>
    <t>Miladinović Tanja</t>
  </si>
  <si>
    <t>Nikolić Anastasija</t>
  </si>
  <si>
    <t>Nikolić Kasija</t>
  </si>
  <si>
    <t>Stanojević Milica</t>
  </si>
  <si>
    <t>Cvetković Mina</t>
  </si>
  <si>
    <t>Šćekić Milena</t>
  </si>
  <si>
    <t>Radojević Andrijana</t>
  </si>
  <si>
    <t>Cvetković Jelena</t>
  </si>
  <si>
    <t>Bakić Zlata</t>
  </si>
  <si>
    <t>Carević Milivoje</t>
  </si>
  <si>
    <t>Rajković Marijana</t>
  </si>
  <si>
    <t>Krstić Dimitrije</t>
  </si>
  <si>
    <t>Kojić Marko</t>
  </si>
  <si>
    <t>Janjić Marko</t>
  </si>
  <si>
    <t>Армуш Анђела</t>
  </si>
  <si>
    <t>Биочанин Милица</t>
  </si>
  <si>
    <t>Богдановић Ивана</t>
  </si>
  <si>
    <t>Богићевић Милица</t>
  </si>
  <si>
    <t>Бошковић Марија</t>
  </si>
  <si>
    <t>Вељовић Лола</t>
  </si>
  <si>
    <t>Вићентијевић Милица</t>
  </si>
  <si>
    <t>Вукићевић Милена</t>
  </si>
  <si>
    <t>Гагић Катарина</t>
  </si>
  <si>
    <t>Гарашевић Сабрина</t>
  </si>
  <si>
    <t>Ђоковић Невена</t>
  </si>
  <si>
    <t>Ђорђевић Матеја</t>
  </si>
  <si>
    <t>Ђорђевић Сања</t>
  </si>
  <si>
    <t>Егерић Андрија</t>
  </si>
  <si>
    <t>Живановић Анђела</t>
  </si>
  <si>
    <t>Злајић Милица</t>
  </si>
  <si>
    <t>Ковачевић Вељко</t>
  </si>
  <si>
    <t>Манџукић Вељко</t>
  </si>
  <si>
    <t>Марковић Александар</t>
  </si>
  <si>
    <t>Марковић Ања</t>
  </si>
  <si>
    <t>Марковић Татјана</t>
  </si>
  <si>
    <t>Машић Јован</t>
  </si>
  <si>
    <t>Микарић Сташа</t>
  </si>
  <si>
    <t>Милановић Ивона</t>
  </si>
  <si>
    <t>Милановић Милица</t>
  </si>
  <si>
    <t>Миловановић Марија</t>
  </si>
  <si>
    <t>Милојевић Миљан</t>
  </si>
  <si>
    <t>Милутиновић Анастасија</t>
  </si>
  <si>
    <t>Недовић Александра</t>
  </si>
  <si>
    <t>Никодијевић Давид</t>
  </si>
  <si>
    <t>Николић Даша</t>
  </si>
  <si>
    <t>Остојић Филип</t>
  </si>
  <si>
    <t>Павловић С. Милица</t>
  </si>
  <si>
    <t>Панић Елена</t>
  </si>
  <si>
    <t>Петровић Ђорђе</t>
  </si>
  <si>
    <t>Радосављевић Давид</t>
  </si>
  <si>
    <t>Ранковић Јелена</t>
  </si>
  <si>
    <t>Рилак Михаило</t>
  </si>
  <si>
    <t>Ристовић Тамара</t>
  </si>
  <si>
    <t>Савић Марко</t>
  </si>
  <si>
    <t>Стевановић Стефан</t>
  </si>
  <si>
    <t>Стевић Марко</t>
  </si>
  <si>
    <t>Стевић Милица</t>
  </si>
  <si>
    <t>Тадић Ивана</t>
  </si>
  <si>
    <t>Терзић Марта</t>
  </si>
  <si>
    <t>Тимотијевић Александра</t>
  </si>
  <si>
    <t>Тмушић Јулија</t>
  </si>
  <si>
    <t>Тодоровић Александар</t>
  </si>
  <si>
    <t>Тодоровић Јована</t>
  </si>
  <si>
    <t>Тодосијевић Александар</t>
  </si>
  <si>
    <t>Ћурчић Тијана</t>
  </si>
  <si>
    <t>Цакић Ана</t>
  </si>
  <si>
    <t>Шалинић Марија</t>
  </si>
  <si>
    <t>Luiza Pietron</t>
  </si>
  <si>
    <t>Вулићевић Милица</t>
  </si>
  <si>
    <t>Здравковић Александра</t>
  </si>
  <si>
    <t>Милојевић Ирена</t>
  </si>
  <si>
    <t>Матић Ивана</t>
  </si>
  <si>
    <t>Станимировић Марко</t>
  </si>
  <si>
    <r>
      <t xml:space="preserve">Колеге обележене бојом молим да се јаве на мејл </t>
    </r>
    <r>
      <rPr>
        <b/>
        <sz val="10"/>
        <color theme="1"/>
        <rFont val="Times New Roman"/>
        <family val="1"/>
      </rPr>
      <t>biljana.vlaskovic@filum.kg.ac.rs</t>
    </r>
    <r>
      <rPr>
        <sz val="10"/>
        <color theme="1"/>
        <rFont val="Times New Roman"/>
        <family val="1"/>
      </rPr>
      <t xml:space="preserve"> са информацијом које академске године су слушали предмет и које су поене добили на предиспитним обавезама будући да се не налазе у актуелној евиденцији.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</si>
</sst>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3" fillId="0" borderId="1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0A3FF"/>
      <color rgb="FFCC66FF"/>
      <color rgb="FF99CCFF"/>
      <color rgb="FFACF17D"/>
      <color rgb="FFFFCCFF"/>
      <color rgb="FFFF6699"/>
      <color rgb="FFFF0066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15"/>
  <sheetViews>
    <sheetView tabSelected="1" zoomScale="145" zoomScaleNormal="145" workbookViewId="0">
      <pane ySplit="1" topLeftCell="A2" activePane="bottomLeft" state="frozen"/>
      <selection pane="bottomLeft" activeCell="G109" sqref="G109"/>
    </sheetView>
  </sheetViews>
  <sheetFormatPr defaultColWidth="9.140625" defaultRowHeight="12.75" x14ac:dyDescent="0.2"/>
  <cols>
    <col min="1" max="1" width="30" style="12" customWidth="1"/>
    <col min="2" max="2" width="11.7109375" style="7" customWidth="1"/>
    <col min="3" max="3" width="14.5703125" style="7" customWidth="1"/>
    <col min="4" max="16384" width="9.140625" style="7"/>
  </cols>
  <sheetData>
    <row r="1" spans="1:12" s="8" customFormat="1" ht="31.5" x14ac:dyDescent="0.2">
      <c r="A1" s="4" t="s">
        <v>1</v>
      </c>
      <c r="B1" s="4" t="s">
        <v>2</v>
      </c>
      <c r="C1" s="5" t="s">
        <v>3</v>
      </c>
    </row>
    <row r="2" spans="1:12" ht="15.75" customHeight="1" x14ac:dyDescent="0.25">
      <c r="A2" s="11" t="s">
        <v>4</v>
      </c>
      <c r="B2" s="6">
        <v>140218</v>
      </c>
      <c r="C2" s="18">
        <v>12.5</v>
      </c>
    </row>
    <row r="3" spans="1:12" ht="15.75" customHeight="1" x14ac:dyDescent="0.25">
      <c r="A3" s="11" t="s">
        <v>21</v>
      </c>
      <c r="B3" s="6">
        <v>190105</v>
      </c>
      <c r="C3" s="19">
        <v>6</v>
      </c>
    </row>
    <row r="4" spans="1:12" ht="15.75" customHeight="1" x14ac:dyDescent="0.25">
      <c r="A4" s="11" t="s">
        <v>8</v>
      </c>
      <c r="B4" s="6">
        <v>160214</v>
      </c>
      <c r="C4" s="20">
        <v>12.5</v>
      </c>
    </row>
    <row r="5" spans="1:12" ht="15.75" customHeight="1" x14ac:dyDescent="0.25">
      <c r="A5" s="11" t="s">
        <v>51</v>
      </c>
      <c r="B5" s="6">
        <v>180112</v>
      </c>
      <c r="C5" s="20">
        <v>12.5</v>
      </c>
    </row>
    <row r="6" spans="1:12" ht="15.75" customHeight="1" x14ac:dyDescent="0.25">
      <c r="A6" s="1" t="s">
        <v>20</v>
      </c>
      <c r="B6" s="9">
        <v>150159</v>
      </c>
      <c r="C6" s="20">
        <v>13.5</v>
      </c>
      <c r="D6" s="6"/>
      <c r="E6" s="3"/>
      <c r="F6" s="3"/>
      <c r="G6" s="3"/>
      <c r="H6" s="3"/>
      <c r="I6" s="3"/>
      <c r="J6" s="3"/>
      <c r="K6" s="1"/>
      <c r="L6" s="2"/>
    </row>
    <row r="7" spans="1:12" ht="15.75" customHeight="1" x14ac:dyDescent="0.25">
      <c r="A7" s="11" t="s">
        <v>10</v>
      </c>
      <c r="B7" s="6">
        <v>170154</v>
      </c>
      <c r="C7" s="20">
        <v>13</v>
      </c>
      <c r="D7" s="6"/>
      <c r="E7" s="3"/>
      <c r="F7" s="3"/>
      <c r="G7" s="3"/>
      <c r="H7" s="3"/>
      <c r="I7" s="3"/>
      <c r="J7" s="3"/>
      <c r="K7" s="1"/>
      <c r="L7" s="2"/>
    </row>
    <row r="8" spans="1:12" ht="15.75" customHeight="1" x14ac:dyDescent="0.25">
      <c r="A8" s="11" t="s">
        <v>33</v>
      </c>
      <c r="B8" s="6">
        <v>200110</v>
      </c>
      <c r="C8" s="20">
        <v>14.5</v>
      </c>
    </row>
    <row r="9" spans="1:12" ht="15.75" customHeight="1" x14ac:dyDescent="0.25">
      <c r="A9" s="11" t="s">
        <v>52</v>
      </c>
      <c r="B9" s="6">
        <v>180084</v>
      </c>
      <c r="C9" s="20">
        <v>12</v>
      </c>
    </row>
    <row r="10" spans="1:12" ht="15.75" customHeight="1" x14ac:dyDescent="0.25">
      <c r="A10" s="11" t="s">
        <v>50</v>
      </c>
      <c r="B10" s="6">
        <v>190139</v>
      </c>
      <c r="C10" s="20">
        <v>8.5</v>
      </c>
    </row>
    <row r="11" spans="1:12" ht="15.75" customHeight="1" x14ac:dyDescent="0.25">
      <c r="A11" s="11" t="s">
        <v>47</v>
      </c>
      <c r="B11" s="6">
        <v>200121</v>
      </c>
      <c r="C11" s="19">
        <v>6.5</v>
      </c>
    </row>
    <row r="12" spans="1:12" ht="15.75" customHeight="1" x14ac:dyDescent="0.25">
      <c r="A12" s="11" t="s">
        <v>35</v>
      </c>
      <c r="B12" s="6">
        <v>200091</v>
      </c>
      <c r="C12" s="20">
        <v>14</v>
      </c>
    </row>
    <row r="13" spans="1:12" ht="15.75" customHeight="1" x14ac:dyDescent="0.25">
      <c r="A13" s="11" t="s">
        <v>36</v>
      </c>
      <c r="B13" s="6">
        <v>200130</v>
      </c>
      <c r="C13" s="20">
        <v>14.5</v>
      </c>
    </row>
    <row r="14" spans="1:12" ht="15.75" customHeight="1" x14ac:dyDescent="0.25">
      <c r="A14" s="11" t="s">
        <v>23</v>
      </c>
      <c r="B14" s="6">
        <v>190110</v>
      </c>
      <c r="C14" s="20">
        <v>12</v>
      </c>
    </row>
    <row r="15" spans="1:12" ht="15.75" customHeight="1" x14ac:dyDescent="0.25">
      <c r="A15" s="11" t="s">
        <v>37</v>
      </c>
      <c r="B15" s="6">
        <v>200134</v>
      </c>
      <c r="C15" s="20">
        <v>12</v>
      </c>
    </row>
    <row r="16" spans="1:12" ht="15.75" customHeight="1" x14ac:dyDescent="0.25">
      <c r="A16" s="11" t="s">
        <v>5</v>
      </c>
      <c r="B16" s="6">
        <v>140181</v>
      </c>
      <c r="C16" s="20">
        <v>15</v>
      </c>
    </row>
    <row r="17" spans="1:12" ht="15.75" customHeight="1" x14ac:dyDescent="0.25">
      <c r="A17" s="11" t="s">
        <v>14</v>
      </c>
      <c r="B17" s="6">
        <v>180093</v>
      </c>
      <c r="C17" s="20">
        <v>11</v>
      </c>
    </row>
    <row r="18" spans="1:12" ht="15.75" customHeight="1" x14ac:dyDescent="0.25">
      <c r="A18" s="11" t="s">
        <v>56</v>
      </c>
      <c r="B18" s="6">
        <v>180114</v>
      </c>
      <c r="C18" s="20">
        <v>11</v>
      </c>
    </row>
    <row r="19" spans="1:12" ht="15.75" customHeight="1" x14ac:dyDescent="0.25">
      <c r="A19" s="11" t="s">
        <v>38</v>
      </c>
      <c r="B19" s="6">
        <v>200107</v>
      </c>
      <c r="C19" s="20">
        <v>12</v>
      </c>
    </row>
    <row r="20" spans="1:12" ht="15.75" customHeight="1" x14ac:dyDescent="0.25">
      <c r="A20" s="11" t="s">
        <v>12</v>
      </c>
      <c r="B20" s="6">
        <v>150184</v>
      </c>
      <c r="C20" s="20">
        <v>9</v>
      </c>
    </row>
    <row r="21" spans="1:12" ht="15.75" customHeight="1" x14ac:dyDescent="0.25">
      <c r="A21" s="11" t="s">
        <v>25</v>
      </c>
      <c r="B21" s="6">
        <v>190134</v>
      </c>
      <c r="C21" s="20">
        <v>9.5</v>
      </c>
    </row>
    <row r="22" spans="1:12" ht="15.75" customHeight="1" x14ac:dyDescent="0.25">
      <c r="A22" s="11" t="s">
        <v>39</v>
      </c>
      <c r="B22" s="6">
        <v>200080</v>
      </c>
      <c r="C22" s="20">
        <v>14.5</v>
      </c>
    </row>
    <row r="23" spans="1:12" ht="15.75" customHeight="1" x14ac:dyDescent="0.25">
      <c r="A23" s="11" t="s">
        <v>55</v>
      </c>
      <c r="B23" s="6">
        <v>160192</v>
      </c>
      <c r="C23" s="18">
        <v>7.5</v>
      </c>
    </row>
    <row r="24" spans="1:12" ht="15.75" customHeight="1" x14ac:dyDescent="0.25">
      <c r="A24" s="11" t="s">
        <v>40</v>
      </c>
      <c r="B24" s="6">
        <v>200108</v>
      </c>
      <c r="C24" s="20">
        <v>8</v>
      </c>
    </row>
    <row r="25" spans="1:12" ht="15.75" customHeight="1" x14ac:dyDescent="0.25">
      <c r="A25" s="11" t="s">
        <v>13</v>
      </c>
      <c r="B25" s="6">
        <v>160147</v>
      </c>
      <c r="C25" s="20">
        <v>11.5</v>
      </c>
    </row>
    <row r="26" spans="1:12" ht="15.75" x14ac:dyDescent="0.25">
      <c r="A26" s="11" t="s">
        <v>54</v>
      </c>
      <c r="B26" s="6">
        <v>180139</v>
      </c>
      <c r="C26" s="20">
        <v>7.5</v>
      </c>
    </row>
    <row r="27" spans="1:12" ht="15.75" x14ac:dyDescent="0.25">
      <c r="A27" s="11" t="s">
        <v>19</v>
      </c>
      <c r="B27" s="6">
        <v>160168</v>
      </c>
      <c r="C27" s="20">
        <v>13.5</v>
      </c>
    </row>
    <row r="28" spans="1:12" ht="15.75" x14ac:dyDescent="0.25">
      <c r="A28" s="11" t="s">
        <v>41</v>
      </c>
      <c r="B28" s="6">
        <v>200085</v>
      </c>
      <c r="C28" s="20">
        <v>13.5</v>
      </c>
    </row>
    <row r="29" spans="1:12" ht="15.75" x14ac:dyDescent="0.25">
      <c r="A29" s="11" t="s">
        <v>15</v>
      </c>
      <c r="B29" s="6">
        <v>180118</v>
      </c>
      <c r="C29" s="20">
        <v>10.5</v>
      </c>
    </row>
    <row r="30" spans="1:12" ht="15.75" x14ac:dyDescent="0.25">
      <c r="A30" s="11" t="s">
        <v>32</v>
      </c>
      <c r="B30" s="6">
        <v>170153</v>
      </c>
      <c r="C30" s="20">
        <v>12.5</v>
      </c>
    </row>
    <row r="31" spans="1:12" s="10" customFormat="1" ht="15.75" x14ac:dyDescent="0.25">
      <c r="A31" s="11" t="s">
        <v>11</v>
      </c>
      <c r="B31" s="6">
        <v>100204</v>
      </c>
      <c r="C31" s="20">
        <v>15</v>
      </c>
      <c r="D31" s="7"/>
      <c r="E31" s="7"/>
      <c r="F31" s="7"/>
      <c r="G31" s="7"/>
      <c r="H31" s="7"/>
      <c r="I31" s="7"/>
      <c r="J31" s="7"/>
      <c r="K31" s="7"/>
      <c r="L31" s="7"/>
    </row>
    <row r="32" spans="1:12" ht="15.75" x14ac:dyDescent="0.25">
      <c r="A32" s="11" t="s">
        <v>17</v>
      </c>
      <c r="B32" s="6">
        <v>170180</v>
      </c>
      <c r="C32" s="20">
        <v>12.5</v>
      </c>
    </row>
    <row r="33" spans="1:3" ht="15.75" x14ac:dyDescent="0.25">
      <c r="A33" s="11" t="s">
        <v>26</v>
      </c>
      <c r="B33" s="6">
        <v>190122</v>
      </c>
      <c r="C33" s="20">
        <v>8</v>
      </c>
    </row>
    <row r="34" spans="1:3" ht="15.75" x14ac:dyDescent="0.25">
      <c r="A34" s="11" t="s">
        <v>42</v>
      </c>
      <c r="B34" s="6">
        <v>200119</v>
      </c>
      <c r="C34" s="20">
        <v>13</v>
      </c>
    </row>
    <row r="35" spans="1:3" ht="15.75" x14ac:dyDescent="0.25">
      <c r="A35" s="11" t="s">
        <v>43</v>
      </c>
      <c r="B35" s="6">
        <v>200102</v>
      </c>
      <c r="C35" s="20">
        <v>9.5</v>
      </c>
    </row>
    <row r="36" spans="1:3" ht="15.75" x14ac:dyDescent="0.25">
      <c r="A36" s="11" t="s">
        <v>44</v>
      </c>
      <c r="B36" s="6">
        <v>200122</v>
      </c>
      <c r="C36" s="19">
        <v>4</v>
      </c>
    </row>
    <row r="37" spans="1:3" ht="15.75" x14ac:dyDescent="0.25">
      <c r="A37" s="11" t="s">
        <v>45</v>
      </c>
      <c r="B37" s="6">
        <v>200093</v>
      </c>
      <c r="C37" s="20">
        <v>12</v>
      </c>
    </row>
    <row r="38" spans="1:3" ht="15.75" x14ac:dyDescent="0.25">
      <c r="A38" s="11" t="s">
        <v>7</v>
      </c>
      <c r="B38" s="6">
        <v>90209</v>
      </c>
      <c r="C38" s="20">
        <v>12.5</v>
      </c>
    </row>
    <row r="39" spans="1:3" ht="15.75" x14ac:dyDescent="0.25">
      <c r="A39" s="11" t="s">
        <v>31</v>
      </c>
      <c r="B39" s="6">
        <v>180128</v>
      </c>
      <c r="C39" s="20">
        <v>11.5</v>
      </c>
    </row>
    <row r="40" spans="1:3" ht="15.75" x14ac:dyDescent="0.25">
      <c r="A40" s="11" t="s">
        <v>27</v>
      </c>
      <c r="B40" s="6">
        <v>190140</v>
      </c>
      <c r="C40" s="20">
        <v>14</v>
      </c>
    </row>
    <row r="41" spans="1:3" ht="15.75" x14ac:dyDescent="0.25">
      <c r="A41" s="11" t="s">
        <v>28</v>
      </c>
      <c r="B41" s="6">
        <v>190167</v>
      </c>
      <c r="C41" s="20">
        <v>13</v>
      </c>
    </row>
    <row r="42" spans="1:3" ht="15.75" x14ac:dyDescent="0.25">
      <c r="A42" s="11" t="s">
        <v>49</v>
      </c>
      <c r="B42" s="6">
        <v>190129</v>
      </c>
      <c r="C42" s="20">
        <v>10</v>
      </c>
    </row>
    <row r="43" spans="1:3" ht="15.75" x14ac:dyDescent="0.25">
      <c r="A43" s="11" t="s">
        <v>53</v>
      </c>
      <c r="B43" s="6">
        <v>160193</v>
      </c>
      <c r="C43" s="20">
        <v>13.5</v>
      </c>
    </row>
    <row r="44" spans="1:3" ht="15.75" x14ac:dyDescent="0.25">
      <c r="A44" s="11" t="s">
        <v>9</v>
      </c>
      <c r="B44" s="6">
        <v>160162</v>
      </c>
      <c r="C44" s="20">
        <v>13</v>
      </c>
    </row>
    <row r="45" spans="1:3" ht="15.75" x14ac:dyDescent="0.25">
      <c r="A45" s="11" t="s">
        <v>48</v>
      </c>
      <c r="B45" s="6">
        <v>200125</v>
      </c>
      <c r="C45" s="20">
        <v>9</v>
      </c>
    </row>
    <row r="46" spans="1:3" ht="15.75" x14ac:dyDescent="0.25">
      <c r="A46" s="11" t="s">
        <v>29</v>
      </c>
      <c r="B46" s="6">
        <v>190161</v>
      </c>
      <c r="C46" s="20">
        <v>12</v>
      </c>
    </row>
    <row r="47" spans="1:3" ht="15.75" x14ac:dyDescent="0.25">
      <c r="A47" s="11" t="s">
        <v>46</v>
      </c>
      <c r="B47" s="6">
        <v>200087</v>
      </c>
      <c r="C47" s="20">
        <v>10</v>
      </c>
    </row>
    <row r="48" spans="1:3" ht="15.75" x14ac:dyDescent="0.25">
      <c r="A48" s="11" t="s">
        <v>30</v>
      </c>
      <c r="B48" s="6">
        <v>190155</v>
      </c>
      <c r="C48" s="20">
        <v>11.5</v>
      </c>
    </row>
    <row r="49" spans="1:12" ht="15.75" x14ac:dyDescent="0.25">
      <c r="A49" s="11" t="s">
        <v>6</v>
      </c>
      <c r="B49" s="6">
        <v>150169</v>
      </c>
      <c r="C49" s="20">
        <v>13.5</v>
      </c>
    </row>
    <row r="50" spans="1:12" ht="15.75" x14ac:dyDescent="0.25">
      <c r="A50" s="11" t="s">
        <v>16</v>
      </c>
      <c r="B50" s="6">
        <v>180103</v>
      </c>
      <c r="C50" s="20">
        <v>12.5</v>
      </c>
    </row>
    <row r="51" spans="1:12" ht="15.75" x14ac:dyDescent="0.25">
      <c r="A51" s="11" t="s">
        <v>18</v>
      </c>
      <c r="B51" s="6">
        <v>160144</v>
      </c>
      <c r="C51" s="20">
        <v>12.5</v>
      </c>
    </row>
    <row r="52" spans="1:12" ht="15.75" x14ac:dyDescent="0.25">
      <c r="A52" s="11" t="s">
        <v>22</v>
      </c>
      <c r="B52" s="6">
        <v>190172</v>
      </c>
      <c r="C52" s="20">
        <v>8</v>
      </c>
    </row>
    <row r="53" spans="1:12" ht="15.75" x14ac:dyDescent="0.25">
      <c r="A53" s="11" t="s">
        <v>34</v>
      </c>
      <c r="B53" s="6">
        <v>200095</v>
      </c>
      <c r="C53" s="20">
        <v>11</v>
      </c>
    </row>
    <row r="54" spans="1:12" s="10" customFormat="1" ht="15.75" x14ac:dyDescent="0.25">
      <c r="A54" s="11" t="s">
        <v>24</v>
      </c>
      <c r="B54" s="6">
        <v>190137</v>
      </c>
      <c r="C54" s="20">
        <v>14</v>
      </c>
      <c r="D54" s="7"/>
      <c r="E54" s="7"/>
      <c r="F54" s="7"/>
      <c r="G54" s="7"/>
      <c r="H54" s="7"/>
      <c r="I54" s="7"/>
      <c r="J54" s="7"/>
      <c r="K54" s="7"/>
      <c r="L54" s="7"/>
    </row>
    <row r="55" spans="1:12" ht="15.75" x14ac:dyDescent="0.25">
      <c r="A55" s="13" t="s">
        <v>57</v>
      </c>
      <c r="B55" s="14">
        <v>210098</v>
      </c>
      <c r="C55" s="20">
        <v>10</v>
      </c>
    </row>
    <row r="56" spans="1:12" ht="15.75" x14ac:dyDescent="0.25">
      <c r="A56" s="15" t="s">
        <v>58</v>
      </c>
      <c r="B56" s="16">
        <v>210128</v>
      </c>
      <c r="C56" s="20">
        <v>11.5</v>
      </c>
    </row>
    <row r="57" spans="1:12" ht="15.75" x14ac:dyDescent="0.25">
      <c r="A57" s="13" t="s">
        <v>59</v>
      </c>
      <c r="B57" s="14">
        <v>210119</v>
      </c>
      <c r="C57" s="20">
        <v>12.5</v>
      </c>
    </row>
    <row r="58" spans="1:12" ht="15.75" x14ac:dyDescent="0.25">
      <c r="A58" s="13" t="s">
        <v>60</v>
      </c>
      <c r="B58" s="14">
        <v>210079</v>
      </c>
      <c r="C58" s="20">
        <v>11.5</v>
      </c>
    </row>
    <row r="59" spans="1:12" ht="15.75" x14ac:dyDescent="0.25">
      <c r="A59" s="15" t="s">
        <v>61</v>
      </c>
      <c r="B59" s="16">
        <v>200137</v>
      </c>
      <c r="C59" s="20">
        <v>13.5</v>
      </c>
    </row>
    <row r="60" spans="1:12" ht="15.75" x14ac:dyDescent="0.25">
      <c r="A60" s="13" t="s">
        <v>62</v>
      </c>
      <c r="B60" s="14">
        <v>210100</v>
      </c>
      <c r="C60" s="20">
        <v>8.5</v>
      </c>
    </row>
    <row r="61" spans="1:12" ht="15.75" x14ac:dyDescent="0.25">
      <c r="A61" s="13" t="s">
        <v>63</v>
      </c>
      <c r="B61" s="14">
        <v>200145</v>
      </c>
      <c r="C61" s="20">
        <v>9.5</v>
      </c>
    </row>
    <row r="62" spans="1:12" ht="15.75" x14ac:dyDescent="0.25">
      <c r="A62" s="13" t="s">
        <v>64</v>
      </c>
      <c r="B62" s="14">
        <v>210090</v>
      </c>
      <c r="C62" s="19">
        <v>6.5</v>
      </c>
    </row>
    <row r="63" spans="1:12" ht="15.75" x14ac:dyDescent="0.25">
      <c r="A63" s="13" t="s">
        <v>111</v>
      </c>
      <c r="B63" s="14">
        <v>190111</v>
      </c>
      <c r="C63" s="19">
        <v>0</v>
      </c>
    </row>
    <row r="64" spans="1:12" ht="15.75" x14ac:dyDescent="0.25">
      <c r="A64" s="13" t="s">
        <v>65</v>
      </c>
      <c r="B64" s="14">
        <v>210101</v>
      </c>
      <c r="C64" s="19">
        <v>0</v>
      </c>
    </row>
    <row r="65" spans="1:3" ht="15.75" x14ac:dyDescent="0.25">
      <c r="A65" s="13" t="s">
        <v>66</v>
      </c>
      <c r="B65" s="14">
        <v>200136</v>
      </c>
      <c r="C65" s="19">
        <v>5</v>
      </c>
    </row>
    <row r="66" spans="1:3" ht="15.75" x14ac:dyDescent="0.25">
      <c r="A66" s="13" t="s">
        <v>67</v>
      </c>
      <c r="B66" s="14">
        <v>200129</v>
      </c>
      <c r="C66" s="20">
        <v>10.5</v>
      </c>
    </row>
    <row r="67" spans="1:3" ht="15.75" x14ac:dyDescent="0.25">
      <c r="A67" s="15" t="s">
        <v>68</v>
      </c>
      <c r="B67" s="16">
        <v>210133</v>
      </c>
      <c r="C67" s="20">
        <v>13</v>
      </c>
    </row>
    <row r="68" spans="1:3" ht="15.75" x14ac:dyDescent="0.25">
      <c r="A68" s="15" t="s">
        <v>69</v>
      </c>
      <c r="B68" s="16">
        <v>210144</v>
      </c>
      <c r="C68" s="20">
        <v>11</v>
      </c>
    </row>
    <row r="69" spans="1:3" ht="15.75" x14ac:dyDescent="0.25">
      <c r="A69" s="13" t="s">
        <v>70</v>
      </c>
      <c r="B69" s="14">
        <v>210087</v>
      </c>
      <c r="C69" s="20">
        <v>13.5</v>
      </c>
    </row>
    <row r="70" spans="1:3" ht="15.75" x14ac:dyDescent="0.25">
      <c r="A70" s="13" t="s">
        <v>71</v>
      </c>
      <c r="B70" s="14">
        <v>190166</v>
      </c>
      <c r="C70" s="20">
        <v>7</v>
      </c>
    </row>
    <row r="71" spans="1:3" ht="15.75" x14ac:dyDescent="0.25">
      <c r="A71" s="15" t="s">
        <v>72</v>
      </c>
      <c r="B71" s="16">
        <v>210124</v>
      </c>
      <c r="C71" s="20">
        <v>12</v>
      </c>
    </row>
    <row r="72" spans="1:3" ht="15.75" x14ac:dyDescent="0.25">
      <c r="A72" s="13" t="s">
        <v>73</v>
      </c>
      <c r="B72" s="14">
        <v>180143</v>
      </c>
      <c r="C72" s="20">
        <v>11</v>
      </c>
    </row>
    <row r="73" spans="1:3" ht="15.75" x14ac:dyDescent="0.25">
      <c r="A73" s="13" t="s">
        <v>74</v>
      </c>
      <c r="B73" s="14">
        <v>190108</v>
      </c>
      <c r="C73" s="20">
        <v>9.5</v>
      </c>
    </row>
    <row r="74" spans="1:3" ht="15.75" x14ac:dyDescent="0.25">
      <c r="A74" s="15" t="s">
        <v>75</v>
      </c>
      <c r="B74" s="16">
        <v>210131</v>
      </c>
      <c r="C74" s="20">
        <v>12</v>
      </c>
    </row>
    <row r="75" spans="1:3" ht="15.75" x14ac:dyDescent="0.25">
      <c r="A75" s="13" t="s">
        <v>76</v>
      </c>
      <c r="B75" s="14">
        <v>210108</v>
      </c>
      <c r="C75" s="20">
        <v>14</v>
      </c>
    </row>
    <row r="76" spans="1:3" ht="15.75" x14ac:dyDescent="0.25">
      <c r="A76" s="13" t="s">
        <v>77</v>
      </c>
      <c r="B76" s="14">
        <v>210005</v>
      </c>
      <c r="C76" s="19">
        <v>6.5</v>
      </c>
    </row>
    <row r="77" spans="1:3" ht="15.75" x14ac:dyDescent="0.25">
      <c r="A77" s="13" t="s">
        <v>78</v>
      </c>
      <c r="B77" s="14">
        <v>200126</v>
      </c>
      <c r="C77" s="20">
        <v>10</v>
      </c>
    </row>
    <row r="78" spans="1:3" ht="15.75" x14ac:dyDescent="0.25">
      <c r="A78" s="13" t="s">
        <v>79</v>
      </c>
      <c r="B78" s="14">
        <v>190106</v>
      </c>
      <c r="C78" s="19">
        <v>3</v>
      </c>
    </row>
    <row r="79" spans="1:3" ht="15.75" x14ac:dyDescent="0.25">
      <c r="A79" s="13" t="s">
        <v>80</v>
      </c>
      <c r="B79" s="14">
        <v>180154</v>
      </c>
      <c r="C79" s="19">
        <v>5</v>
      </c>
    </row>
    <row r="80" spans="1:3" ht="15.75" x14ac:dyDescent="0.25">
      <c r="A80" s="15" t="s">
        <v>81</v>
      </c>
      <c r="B80" s="16">
        <v>210107</v>
      </c>
      <c r="C80" s="20">
        <v>8.5</v>
      </c>
    </row>
    <row r="81" spans="1:3" ht="15.75" x14ac:dyDescent="0.25">
      <c r="A81" s="13" t="s">
        <v>82</v>
      </c>
      <c r="B81" s="14">
        <v>190152</v>
      </c>
      <c r="C81" s="19">
        <v>6</v>
      </c>
    </row>
    <row r="82" spans="1:3" ht="15.75" x14ac:dyDescent="0.25">
      <c r="A82" s="15" t="s">
        <v>83</v>
      </c>
      <c r="B82" s="16">
        <v>210115</v>
      </c>
      <c r="C82" s="20">
        <v>13</v>
      </c>
    </row>
    <row r="83" spans="1:3" ht="15.75" x14ac:dyDescent="0.25">
      <c r="A83" s="13" t="s">
        <v>84</v>
      </c>
      <c r="B83" s="14">
        <v>210010</v>
      </c>
      <c r="C83" s="19">
        <v>6.5</v>
      </c>
    </row>
    <row r="84" spans="1:3" ht="15.75" x14ac:dyDescent="0.25">
      <c r="A84" s="15" t="s">
        <v>85</v>
      </c>
      <c r="B84" s="16">
        <v>210113</v>
      </c>
      <c r="C84" s="20">
        <v>11</v>
      </c>
    </row>
    <row r="85" spans="1:3" ht="15.75" x14ac:dyDescent="0.25">
      <c r="A85" s="15" t="s">
        <v>86</v>
      </c>
      <c r="B85" s="16">
        <v>210116</v>
      </c>
      <c r="C85" s="20">
        <v>13.5</v>
      </c>
    </row>
    <row r="86" spans="1:3" ht="15.75" x14ac:dyDescent="0.25">
      <c r="A86" s="13" t="s">
        <v>87</v>
      </c>
      <c r="B86" s="14">
        <v>210084</v>
      </c>
      <c r="C86" s="20">
        <v>15</v>
      </c>
    </row>
    <row r="87" spans="1:3" ht="15.75" x14ac:dyDescent="0.25">
      <c r="A87" s="15" t="s">
        <v>88</v>
      </c>
      <c r="B87" s="16">
        <v>210130</v>
      </c>
      <c r="C87" s="20">
        <v>12</v>
      </c>
    </row>
    <row r="88" spans="1:3" ht="15.75" x14ac:dyDescent="0.25">
      <c r="A88" s="15" t="s">
        <v>89</v>
      </c>
      <c r="B88" s="16">
        <v>210121</v>
      </c>
      <c r="C88" s="19">
        <v>0</v>
      </c>
    </row>
    <row r="89" spans="1:3" ht="15.75" x14ac:dyDescent="0.25">
      <c r="A89" s="15" t="s">
        <v>90</v>
      </c>
      <c r="B89" s="16">
        <v>210127</v>
      </c>
      <c r="C89" s="20">
        <v>13</v>
      </c>
    </row>
    <row r="90" spans="1:3" ht="15.75" x14ac:dyDescent="0.25">
      <c r="A90" s="15" t="s">
        <v>91</v>
      </c>
      <c r="B90" s="16">
        <v>210135</v>
      </c>
      <c r="C90" s="20">
        <v>13</v>
      </c>
    </row>
    <row r="91" spans="1:3" ht="15.75" x14ac:dyDescent="0.25">
      <c r="A91" s="13" t="s">
        <v>92</v>
      </c>
      <c r="B91" s="14">
        <v>190146</v>
      </c>
      <c r="C91" s="20">
        <v>9.5</v>
      </c>
    </row>
    <row r="92" spans="1:3" ht="15.75" x14ac:dyDescent="0.25">
      <c r="A92" s="15" t="s">
        <v>93</v>
      </c>
      <c r="B92" s="16">
        <v>210097</v>
      </c>
      <c r="C92" s="20">
        <v>9</v>
      </c>
    </row>
    <row r="93" spans="1:3" ht="15.75" x14ac:dyDescent="0.25">
      <c r="A93" s="15" t="s">
        <v>94</v>
      </c>
      <c r="B93" s="16">
        <v>210110</v>
      </c>
      <c r="C93" s="20">
        <v>8.5</v>
      </c>
    </row>
    <row r="94" spans="1:3" ht="15.75" x14ac:dyDescent="0.25">
      <c r="A94" s="13" t="s">
        <v>95</v>
      </c>
      <c r="B94" s="14">
        <v>210089</v>
      </c>
      <c r="C94" s="20">
        <v>9.5</v>
      </c>
    </row>
    <row r="95" spans="1:3" ht="15.75" x14ac:dyDescent="0.25">
      <c r="A95" s="15" t="s">
        <v>96</v>
      </c>
      <c r="B95" s="16">
        <v>210126</v>
      </c>
      <c r="C95" s="20">
        <v>10</v>
      </c>
    </row>
    <row r="96" spans="1:3" ht="15.75" x14ac:dyDescent="0.25">
      <c r="A96" s="13" t="s">
        <v>97</v>
      </c>
      <c r="B96" s="14">
        <v>200117</v>
      </c>
      <c r="C96" s="19">
        <v>0</v>
      </c>
    </row>
    <row r="97" spans="1:4" ht="15.75" x14ac:dyDescent="0.25">
      <c r="A97" s="15" t="s">
        <v>98</v>
      </c>
      <c r="B97" s="16">
        <v>210138</v>
      </c>
      <c r="C97" s="20">
        <v>12.5</v>
      </c>
    </row>
    <row r="98" spans="1:4" ht="15.75" x14ac:dyDescent="0.25">
      <c r="A98" s="15" t="s">
        <v>99</v>
      </c>
      <c r="B98" s="16">
        <v>210095</v>
      </c>
      <c r="C98" s="20">
        <v>10</v>
      </c>
    </row>
    <row r="99" spans="1:4" ht="15.75" x14ac:dyDescent="0.25">
      <c r="A99" s="15" t="s">
        <v>100</v>
      </c>
      <c r="B99" s="16">
        <v>210141</v>
      </c>
      <c r="C99" s="20">
        <v>10</v>
      </c>
    </row>
    <row r="100" spans="1:4" ht="15.75" x14ac:dyDescent="0.25">
      <c r="A100" s="15" t="s">
        <v>101</v>
      </c>
      <c r="B100" s="16">
        <v>210109</v>
      </c>
      <c r="C100" s="20">
        <v>13</v>
      </c>
    </row>
    <row r="101" spans="1:4" ht="15.75" x14ac:dyDescent="0.25">
      <c r="A101" s="15" t="s">
        <v>102</v>
      </c>
      <c r="B101" s="16">
        <v>210125</v>
      </c>
      <c r="C101" s="19">
        <v>5</v>
      </c>
    </row>
    <row r="102" spans="1:4" ht="15.75" x14ac:dyDescent="0.25">
      <c r="A102" s="15" t="s">
        <v>103</v>
      </c>
      <c r="B102" s="16">
        <v>210132</v>
      </c>
      <c r="C102" s="20">
        <v>13.5</v>
      </c>
    </row>
    <row r="103" spans="1:4" ht="15.75" x14ac:dyDescent="0.25">
      <c r="A103" s="15" t="s">
        <v>104</v>
      </c>
      <c r="B103" s="16">
        <v>210111</v>
      </c>
      <c r="C103" s="20">
        <v>13</v>
      </c>
    </row>
    <row r="104" spans="1:4" ht="15.75" x14ac:dyDescent="0.25">
      <c r="A104" s="15" t="s">
        <v>105</v>
      </c>
      <c r="B104" s="16">
        <v>210117</v>
      </c>
      <c r="C104" s="20">
        <v>10</v>
      </c>
    </row>
    <row r="105" spans="1:4" ht="15.75" x14ac:dyDescent="0.25">
      <c r="A105" s="15" t="s">
        <v>106</v>
      </c>
      <c r="B105" s="16">
        <v>210129</v>
      </c>
      <c r="C105" s="20">
        <v>12</v>
      </c>
    </row>
    <row r="106" spans="1:4" ht="15.75" x14ac:dyDescent="0.25">
      <c r="A106" s="15" t="s">
        <v>107</v>
      </c>
      <c r="B106" s="16">
        <v>210139</v>
      </c>
      <c r="C106" s="20">
        <v>12</v>
      </c>
    </row>
    <row r="107" spans="1:4" ht="15.75" x14ac:dyDescent="0.25">
      <c r="A107" s="15" t="s">
        <v>108</v>
      </c>
      <c r="B107" s="16">
        <v>210120</v>
      </c>
      <c r="C107" s="20">
        <v>13</v>
      </c>
    </row>
    <row r="108" spans="1:4" ht="15.75" x14ac:dyDescent="0.25">
      <c r="A108" s="13" t="s">
        <v>109</v>
      </c>
      <c r="B108" s="14">
        <v>210083</v>
      </c>
      <c r="C108" s="20">
        <v>15</v>
      </c>
    </row>
    <row r="109" spans="1:4" ht="15.75" x14ac:dyDescent="0.25">
      <c r="A109" s="21" t="s">
        <v>110</v>
      </c>
      <c r="B109" s="21"/>
      <c r="C109" s="21">
        <v>11.5</v>
      </c>
      <c r="D109" s="22"/>
    </row>
    <row r="110" spans="1:4" ht="15.75" x14ac:dyDescent="0.25">
      <c r="A110" s="17" t="s">
        <v>112</v>
      </c>
      <c r="B110" s="17">
        <v>170186</v>
      </c>
      <c r="C110" s="25">
        <v>11</v>
      </c>
    </row>
    <row r="111" spans="1:4" ht="15.75" x14ac:dyDescent="0.25">
      <c r="A111" s="17" t="s">
        <v>113</v>
      </c>
      <c r="B111" s="17">
        <v>140157</v>
      </c>
      <c r="C111" s="25">
        <v>10.5</v>
      </c>
    </row>
    <row r="112" spans="1:4" ht="15.75" x14ac:dyDescent="0.25">
      <c r="A112" s="17" t="s">
        <v>114</v>
      </c>
      <c r="B112" s="17">
        <v>120157</v>
      </c>
      <c r="C112" s="25">
        <v>14.5</v>
      </c>
    </row>
    <row r="113" spans="1:5" ht="15.75" x14ac:dyDescent="0.25">
      <c r="A113" s="17" t="s">
        <v>115</v>
      </c>
      <c r="B113" s="17">
        <v>190127</v>
      </c>
      <c r="C113" s="25">
        <v>9</v>
      </c>
    </row>
    <row r="115" spans="1:5" ht="255" x14ac:dyDescent="0.2">
      <c r="C115" s="24" t="s">
        <v>116</v>
      </c>
      <c r="E115" s="23"/>
    </row>
  </sheetData>
  <sortState xmlns:xlrd2="http://schemas.microsoft.com/office/spreadsheetml/2017/richdata2" ref="A2:L54">
    <sortCondition ref="A2:A54"/>
  </sortState>
  <phoneticPr fontId="0" type="noConversion"/>
  <pageMargins left="0.7" right="0.7" top="0.75" bottom="0.75" header="0.3" footer="0.3"/>
  <pageSetup paperSize="9" orientation="landscape" horizontalDpi="4294967293" verticalDpi="300" r:id="rId1"/>
  <customProperties>
    <customPr name="DVSECTION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customProperties>
    <customPr name="DVSECTION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customProperties>
    <customPr name="DVSECTION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V3"/>
  <sheetViews>
    <sheetView workbookViewId="0">
      <selection activeCell="GR3" sqref="GR3"/>
    </sheetView>
  </sheetViews>
  <sheetFormatPr defaultRowHeight="15" x14ac:dyDescent="0.25"/>
  <sheetData>
    <row r="1" spans="1:256" x14ac:dyDescent="0.25">
      <c r="A1" t="e">
        <f>IF(Sheet1!1:1,"AAAAABt83QA=",0)</f>
        <v>#VALUE!</v>
      </c>
      <c r="B1" t="e">
        <f>AND(Sheet1!A1,"AAAAABt83QE=")</f>
        <v>#VALUE!</v>
      </c>
      <c r="C1" t="e">
        <f>AND(Sheet1!#REF!,"AAAAABt83QI=")</f>
        <v>#REF!</v>
      </c>
      <c r="D1" t="e">
        <f>AND(Sheet1!#REF!,"AAAAABt83QM=")</f>
        <v>#REF!</v>
      </c>
      <c r="E1" t="e">
        <f>AND(Sheet1!#REF!,"AAAAABt83QQ=")</f>
        <v>#REF!</v>
      </c>
      <c r="F1" t="e">
        <f>AND(Sheet1!#REF!,"AAAAABt83QU=")</f>
        <v>#REF!</v>
      </c>
      <c r="G1" t="e">
        <f>AND(Sheet1!#REF!,"AAAAABt83QY=")</f>
        <v>#REF!</v>
      </c>
      <c r="H1" t="e">
        <f>AND(Sheet1!C1,"AAAAABt83Qc=")</f>
        <v>#VALUE!</v>
      </c>
      <c r="I1" t="e">
        <f>AND(Sheet1!#REF!,"AAAAABt83Qg=")</f>
        <v>#REF!</v>
      </c>
      <c r="J1" t="e">
        <f>IF(Sheet1!#REF!,"AAAAABt83Qk=",0)</f>
        <v>#REF!</v>
      </c>
      <c r="K1" t="e">
        <f>AND(Sheet1!#REF!,"AAAAABt83Qo=")</f>
        <v>#REF!</v>
      </c>
      <c r="L1" t="e">
        <f>AND(Sheet1!#REF!,"AAAAABt83Qs=")</f>
        <v>#REF!</v>
      </c>
      <c r="M1" t="e">
        <f>AND(Sheet1!#REF!,"AAAAABt83Qw=")</f>
        <v>#REF!</v>
      </c>
      <c r="N1" t="e">
        <f>AND(Sheet1!#REF!,"AAAAABt83Q0=")</f>
        <v>#REF!</v>
      </c>
      <c r="O1" t="e">
        <f>AND(Sheet1!#REF!,"AAAAABt83Q4=")</f>
        <v>#REF!</v>
      </c>
      <c r="P1" t="e">
        <f>AND(Sheet1!#REF!,"AAAAABt83Q8=")</f>
        <v>#REF!</v>
      </c>
      <c r="Q1" t="e">
        <f>AND(Sheet1!#REF!,"AAAAABt83RA=")</f>
        <v>#REF!</v>
      </c>
      <c r="R1" t="e">
        <f>AND(Sheet1!#REF!,"AAAAABt83RE=")</f>
        <v>#REF!</v>
      </c>
      <c r="S1" t="e">
        <f>IF(Sheet1!#REF!,"AAAAABt83RI=",0)</f>
        <v>#REF!</v>
      </c>
      <c r="T1" t="e">
        <f>AND(Sheet1!#REF!,"AAAAABt83RM=")</f>
        <v>#REF!</v>
      </c>
      <c r="U1" t="e">
        <f>AND(Sheet1!#REF!,"AAAAABt83RQ=")</f>
        <v>#REF!</v>
      </c>
      <c r="V1" t="e">
        <f>AND(Sheet1!#REF!,"AAAAABt83RU=")</f>
        <v>#REF!</v>
      </c>
      <c r="W1" t="e">
        <f>AND(Sheet1!#REF!,"AAAAABt83RY=")</f>
        <v>#REF!</v>
      </c>
      <c r="X1" t="e">
        <f>AND(Sheet1!#REF!,"AAAAABt83Rc=")</f>
        <v>#REF!</v>
      </c>
      <c r="Y1" t="e">
        <f>AND(Sheet1!#REF!,"AAAAABt83Rg=")</f>
        <v>#REF!</v>
      </c>
      <c r="Z1" t="e">
        <f>AND(Sheet1!#REF!,"AAAAABt83Rk=")</f>
        <v>#REF!</v>
      </c>
      <c r="AA1" t="e">
        <f>AND(Sheet1!#REF!,"AAAAABt83Ro=")</f>
        <v>#REF!</v>
      </c>
      <c r="AB1">
        <f>IF(Sheet1!2:2,"AAAAABt83Rs=",0)</f>
        <v>0</v>
      </c>
      <c r="AC1" t="e">
        <f>AND(Sheet1!#REF!,"AAAAABt83Rw=")</f>
        <v>#REF!</v>
      </c>
      <c r="AD1" t="e">
        <f>AND(Sheet1!#REF!,"AAAAABt83R0=")</f>
        <v>#REF!</v>
      </c>
      <c r="AE1" t="e">
        <f>AND(Sheet1!#REF!,"AAAAABt83R4=")</f>
        <v>#REF!</v>
      </c>
      <c r="AF1" t="e">
        <f>AND(Sheet1!#REF!,"AAAAABt83R8=")</f>
        <v>#REF!</v>
      </c>
      <c r="AG1" t="e">
        <f>AND(Sheet1!#REF!,"AAAAABt83SA=")</f>
        <v>#REF!</v>
      </c>
      <c r="AH1" t="e">
        <f>AND(Sheet1!#REF!,"AAAAABt83SE=")</f>
        <v>#REF!</v>
      </c>
      <c r="AI1" t="e">
        <f>AND(Sheet1!#REF!,"AAAAABt83SI=")</f>
        <v>#REF!</v>
      </c>
      <c r="AJ1" t="e">
        <f>AND(Sheet1!#REF!,"AAAAABt83SM=")</f>
        <v>#REF!</v>
      </c>
      <c r="AK1" t="e">
        <f>IF(Sheet1!#REF!,"AAAAABt83SQ=",0)</f>
        <v>#REF!</v>
      </c>
      <c r="AL1" t="e">
        <f>AND(Sheet1!#REF!,"AAAAABt83SU=")</f>
        <v>#REF!</v>
      </c>
      <c r="AM1" t="e">
        <f>AND(Sheet1!#REF!,"AAAAABt83SY=")</f>
        <v>#REF!</v>
      </c>
      <c r="AN1" t="e">
        <f>AND(Sheet1!#REF!,"AAAAABt83Sc=")</f>
        <v>#REF!</v>
      </c>
      <c r="AO1" t="e">
        <f>AND(Sheet1!#REF!,"AAAAABt83Sg=")</f>
        <v>#REF!</v>
      </c>
      <c r="AP1" t="e">
        <f>AND(Sheet1!#REF!,"AAAAABt83Sk=")</f>
        <v>#REF!</v>
      </c>
      <c r="AQ1" t="e">
        <f>AND(Sheet1!#REF!,"AAAAABt83So=")</f>
        <v>#REF!</v>
      </c>
      <c r="AR1" t="e">
        <f>AND(Sheet1!#REF!,"AAAAABt83Ss=")</f>
        <v>#REF!</v>
      </c>
      <c r="AS1" t="e">
        <f>AND(Sheet1!#REF!,"AAAAABt83Sw=")</f>
        <v>#REF!</v>
      </c>
      <c r="AT1" t="e">
        <f>IF(Sheet1!#REF!,"AAAAABt83S0=",0)</f>
        <v>#REF!</v>
      </c>
      <c r="AU1" t="e">
        <f>AND(Sheet1!#REF!,"AAAAABt83S4=")</f>
        <v>#REF!</v>
      </c>
      <c r="AV1" t="e">
        <f>AND(Sheet1!#REF!,"AAAAABt83S8=")</f>
        <v>#REF!</v>
      </c>
      <c r="AW1" t="e">
        <f>AND(Sheet1!#REF!,"AAAAABt83TA=")</f>
        <v>#REF!</v>
      </c>
      <c r="AX1" t="e">
        <f>AND(Sheet1!#REF!,"AAAAABt83TE=")</f>
        <v>#REF!</v>
      </c>
      <c r="AY1" t="e">
        <f>AND(Sheet1!#REF!,"AAAAABt83TI=")</f>
        <v>#REF!</v>
      </c>
      <c r="AZ1" t="e">
        <f>AND(Sheet1!#REF!,"AAAAABt83TM=")</f>
        <v>#REF!</v>
      </c>
      <c r="BA1" t="e">
        <f>AND(Sheet1!#REF!,"AAAAABt83TQ=")</f>
        <v>#REF!</v>
      </c>
      <c r="BB1" t="e">
        <f>AND(Sheet1!#REF!,"AAAAABt83TU=")</f>
        <v>#REF!</v>
      </c>
      <c r="BC1" t="e">
        <f>IF(Sheet1!#REF!,"AAAAABt83TY=",0)</f>
        <v>#REF!</v>
      </c>
      <c r="BD1" t="e">
        <f>AND(Sheet1!#REF!,"AAAAABt83Tc=")</f>
        <v>#REF!</v>
      </c>
      <c r="BE1" t="e">
        <f>AND(Sheet1!#REF!,"AAAAABt83Tg=")</f>
        <v>#REF!</v>
      </c>
      <c r="BF1" t="e">
        <f>AND(Sheet1!#REF!,"AAAAABt83Tk=")</f>
        <v>#REF!</v>
      </c>
      <c r="BG1" t="e">
        <f>AND(Sheet1!#REF!,"AAAAABt83To=")</f>
        <v>#REF!</v>
      </c>
      <c r="BH1" t="e">
        <f>AND(Sheet1!#REF!,"AAAAABt83Ts=")</f>
        <v>#REF!</v>
      </c>
      <c r="BI1" t="e">
        <f>AND(Sheet1!#REF!,"AAAAABt83Tw=")</f>
        <v>#REF!</v>
      </c>
      <c r="BJ1" t="e">
        <f>AND(Sheet1!#REF!,"AAAAABt83T0=")</f>
        <v>#REF!</v>
      </c>
      <c r="BK1" t="e">
        <f>AND(Sheet1!#REF!,"AAAAABt83T4=")</f>
        <v>#REF!</v>
      </c>
      <c r="BL1" t="e">
        <f>IF(Sheet1!#REF!,"AAAAABt83T8=",0)</f>
        <v>#REF!</v>
      </c>
      <c r="BM1" t="e">
        <f>AND(Sheet1!A30,"AAAAABt83UA=")</f>
        <v>#VALUE!</v>
      </c>
      <c r="BN1" t="e">
        <f>AND(Sheet1!#REF!,"AAAAABt83UE=")</f>
        <v>#REF!</v>
      </c>
      <c r="BO1" t="e">
        <f>AND(Sheet1!#REF!,"AAAAABt83UI=")</f>
        <v>#REF!</v>
      </c>
      <c r="BP1" t="e">
        <f>AND(Sheet1!#REF!,"AAAAABt83UM=")</f>
        <v>#REF!</v>
      </c>
      <c r="BQ1" t="e">
        <f>AND(Sheet1!#REF!,"AAAAABt83UQ=")</f>
        <v>#REF!</v>
      </c>
      <c r="BR1" t="e">
        <f>AND(Sheet1!#REF!,"AAAAABt83UU=")</f>
        <v>#REF!</v>
      </c>
      <c r="BS1" t="b">
        <f>AND(Sheet1!C30,"AAAAABt83UY=")</f>
        <v>1</v>
      </c>
      <c r="BT1" t="e">
        <f>AND(Sheet1!#REF!,"AAAAABt83Uc=")</f>
        <v>#REF!</v>
      </c>
      <c r="BU1" t="e">
        <f>IF(Sheet1!#REF!,"AAAAABt83Ug=",0)</f>
        <v>#REF!</v>
      </c>
      <c r="BV1" t="e">
        <f>AND(Sheet1!#REF!,"AAAAABt83Uk=")</f>
        <v>#REF!</v>
      </c>
      <c r="BW1" t="e">
        <f>AND(Sheet1!#REF!,"AAAAABt83Uo=")</f>
        <v>#REF!</v>
      </c>
      <c r="BX1" t="e">
        <f>AND(Sheet1!#REF!,"AAAAABt83Us=")</f>
        <v>#REF!</v>
      </c>
      <c r="BY1" t="e">
        <f>AND(Sheet1!#REF!,"AAAAABt83Uw=")</f>
        <v>#REF!</v>
      </c>
      <c r="BZ1" t="e">
        <f>AND(Sheet1!#REF!,"AAAAABt83U0=")</f>
        <v>#REF!</v>
      </c>
      <c r="CA1" t="e">
        <f>AND(Sheet1!#REF!,"AAAAABt83U4=")</f>
        <v>#REF!</v>
      </c>
      <c r="CB1" t="e">
        <f>AND(Sheet1!#REF!,"AAAAABt83U8=")</f>
        <v>#REF!</v>
      </c>
      <c r="CC1" t="e">
        <f>AND(Sheet1!#REF!,"AAAAABt83VA=")</f>
        <v>#REF!</v>
      </c>
      <c r="CD1" t="e">
        <f>IF(Sheet1!#REF!,"AAAAABt83VE=",0)</f>
        <v>#REF!</v>
      </c>
      <c r="CE1" t="e">
        <f>AND(Sheet1!#REF!,"AAAAABt83VI=")</f>
        <v>#REF!</v>
      </c>
      <c r="CF1" t="e">
        <f>AND(Sheet1!#REF!,"AAAAABt83VM=")</f>
        <v>#REF!</v>
      </c>
      <c r="CG1" t="e">
        <f>AND(Sheet1!#REF!,"AAAAABt83VQ=")</f>
        <v>#REF!</v>
      </c>
      <c r="CH1" t="e">
        <f>AND(Sheet1!#REF!,"AAAAABt83VU=")</f>
        <v>#REF!</v>
      </c>
      <c r="CI1" t="e">
        <f>AND(Sheet1!#REF!,"AAAAABt83VY=")</f>
        <v>#REF!</v>
      </c>
      <c r="CJ1" t="e">
        <f>AND(Sheet1!#REF!,"AAAAABt83Vc=")</f>
        <v>#REF!</v>
      </c>
      <c r="CK1" t="e">
        <f>AND(Sheet1!#REF!,"AAAAABt83Vg=")</f>
        <v>#REF!</v>
      </c>
      <c r="CL1" t="e">
        <f>AND(Sheet1!#REF!,"AAAAABt83Vk=")</f>
        <v>#REF!</v>
      </c>
      <c r="CM1" t="e">
        <f>IF(Sheet1!#REF!,"AAAAABt83Vo=",0)</f>
        <v>#REF!</v>
      </c>
      <c r="CN1" t="e">
        <f>AND(Sheet1!#REF!,"AAAAABt83Vs=")</f>
        <v>#REF!</v>
      </c>
      <c r="CO1" t="e">
        <f>AND(Sheet1!#REF!,"AAAAABt83Vw=")</f>
        <v>#REF!</v>
      </c>
      <c r="CP1" t="e">
        <f>AND(Sheet1!#REF!,"AAAAABt83V0=")</f>
        <v>#REF!</v>
      </c>
      <c r="CQ1" t="e">
        <f>AND(Sheet1!#REF!,"AAAAABt83V4=")</f>
        <v>#REF!</v>
      </c>
      <c r="CR1" t="e">
        <f>AND(Sheet1!#REF!,"AAAAABt83V8=")</f>
        <v>#REF!</v>
      </c>
      <c r="CS1" t="e">
        <f>AND(Sheet1!#REF!,"AAAAABt83WA=")</f>
        <v>#REF!</v>
      </c>
      <c r="CT1" t="e">
        <f>AND(Sheet1!#REF!,"AAAAABt83WE=")</f>
        <v>#REF!</v>
      </c>
      <c r="CU1" t="e">
        <f>AND(Sheet1!#REF!,"AAAAABt83WI=")</f>
        <v>#REF!</v>
      </c>
      <c r="CV1" t="e">
        <f>IF(Sheet1!#REF!,"AAAAABt83WM=",0)</f>
        <v>#REF!</v>
      </c>
      <c r="CW1" t="e">
        <f>AND(Sheet1!#REF!,"AAAAABt83WQ=")</f>
        <v>#REF!</v>
      </c>
      <c r="CX1" t="e">
        <f>AND(Sheet1!#REF!,"AAAAABt83WU=")</f>
        <v>#REF!</v>
      </c>
      <c r="CY1" t="e">
        <f>AND(Sheet1!#REF!,"AAAAABt83WY=")</f>
        <v>#REF!</v>
      </c>
      <c r="CZ1" t="e">
        <f>AND(Sheet1!#REF!,"AAAAABt83Wc=")</f>
        <v>#REF!</v>
      </c>
      <c r="DA1" t="e">
        <f>AND(Sheet1!#REF!,"AAAAABt83Wg=")</f>
        <v>#REF!</v>
      </c>
      <c r="DB1" t="e">
        <f>AND(Sheet1!#REF!,"AAAAABt83Wk=")</f>
        <v>#REF!</v>
      </c>
      <c r="DC1" t="e">
        <f>AND(Sheet1!#REF!,"AAAAABt83Wo=")</f>
        <v>#REF!</v>
      </c>
      <c r="DD1" t="e">
        <f>AND(Sheet1!#REF!,"AAAAABt83Ws=")</f>
        <v>#REF!</v>
      </c>
      <c r="DE1" t="e">
        <f>IF(Sheet1!#REF!,"AAAAABt83Ww=",0)</f>
        <v>#REF!</v>
      </c>
      <c r="DF1" t="e">
        <f>AND(Sheet1!#REF!,"AAAAABt83W0=")</f>
        <v>#REF!</v>
      </c>
      <c r="DG1" t="e">
        <f>AND(Sheet1!#REF!,"AAAAABt83W4=")</f>
        <v>#REF!</v>
      </c>
      <c r="DH1" t="e">
        <f>AND(Sheet1!#REF!,"AAAAABt83W8=")</f>
        <v>#REF!</v>
      </c>
      <c r="DI1" t="e">
        <f>AND(Sheet1!#REF!,"AAAAABt83XA=")</f>
        <v>#REF!</v>
      </c>
      <c r="DJ1" t="e">
        <f>AND(Sheet1!#REF!,"AAAAABt83XE=")</f>
        <v>#REF!</v>
      </c>
      <c r="DK1" t="e">
        <f>AND(Sheet1!#REF!,"AAAAABt83XI=")</f>
        <v>#REF!</v>
      </c>
      <c r="DL1" t="e">
        <f>AND(Sheet1!#REF!,"AAAAABt83XM=")</f>
        <v>#REF!</v>
      </c>
      <c r="DM1" t="e">
        <f>AND(Sheet1!#REF!,"AAAAABt83XQ=")</f>
        <v>#REF!</v>
      </c>
      <c r="DN1" t="e">
        <f>IF(Sheet1!#REF!,"AAAAABt83XU=",0)</f>
        <v>#REF!</v>
      </c>
      <c r="DO1" t="e">
        <f>AND(Sheet1!#REF!,"AAAAABt83XY=")</f>
        <v>#REF!</v>
      </c>
      <c r="DP1" t="e">
        <f>AND(Sheet1!#REF!,"AAAAABt83Xc=")</f>
        <v>#REF!</v>
      </c>
      <c r="DQ1" t="e">
        <f>AND(Sheet1!#REF!,"AAAAABt83Xg=")</f>
        <v>#REF!</v>
      </c>
      <c r="DR1" t="e">
        <f>AND(Sheet1!#REF!,"AAAAABt83Xk=")</f>
        <v>#REF!</v>
      </c>
      <c r="DS1" t="e">
        <f>AND(Sheet1!#REF!,"AAAAABt83Xo=")</f>
        <v>#REF!</v>
      </c>
      <c r="DT1" t="e">
        <f>AND(Sheet1!#REF!,"AAAAABt83Xs=")</f>
        <v>#REF!</v>
      </c>
      <c r="DU1" t="e">
        <f>AND(Sheet1!#REF!,"AAAAABt83Xw=")</f>
        <v>#REF!</v>
      </c>
      <c r="DV1" t="e">
        <f>AND(Sheet1!#REF!,"AAAAABt83X0=")</f>
        <v>#REF!</v>
      </c>
      <c r="DW1" t="e">
        <f>IF(Sheet1!#REF!,"AAAAABt83X4=",0)</f>
        <v>#REF!</v>
      </c>
      <c r="DX1" t="e">
        <f>AND(Sheet1!#REF!,"AAAAABt83X8=")</f>
        <v>#REF!</v>
      </c>
      <c r="DY1" t="e">
        <f>AND(Sheet1!#REF!,"AAAAABt83YA=")</f>
        <v>#REF!</v>
      </c>
      <c r="DZ1" t="e">
        <f>AND(Sheet1!#REF!,"AAAAABt83YE=")</f>
        <v>#REF!</v>
      </c>
      <c r="EA1" t="e">
        <f>AND(Sheet1!#REF!,"AAAAABt83YI=")</f>
        <v>#REF!</v>
      </c>
      <c r="EB1" t="e">
        <f>AND(Sheet1!#REF!,"AAAAABt83YM=")</f>
        <v>#REF!</v>
      </c>
      <c r="EC1" t="e">
        <f>AND(Sheet1!#REF!,"AAAAABt83YQ=")</f>
        <v>#REF!</v>
      </c>
      <c r="ED1" t="e">
        <f>AND(Sheet1!#REF!,"AAAAABt83YU=")</f>
        <v>#REF!</v>
      </c>
      <c r="EE1" t="e">
        <f>AND(Sheet1!#REF!,"AAAAABt83YY=")</f>
        <v>#REF!</v>
      </c>
      <c r="EF1" t="e">
        <f>IF(Sheet1!#REF!,"AAAAABt83Yc=",0)</f>
        <v>#REF!</v>
      </c>
      <c r="EG1" t="e">
        <f>AND(Sheet1!#REF!,"AAAAABt83Yg=")</f>
        <v>#REF!</v>
      </c>
      <c r="EH1" t="e">
        <f>AND(Sheet1!#REF!,"AAAAABt83Yk=")</f>
        <v>#REF!</v>
      </c>
      <c r="EI1" t="e">
        <f>AND(Sheet1!#REF!,"AAAAABt83Yo=")</f>
        <v>#REF!</v>
      </c>
      <c r="EJ1" t="e">
        <f>AND(Sheet1!#REF!,"AAAAABt83Ys=")</f>
        <v>#REF!</v>
      </c>
      <c r="EK1" t="e">
        <f>AND(Sheet1!#REF!,"AAAAABt83Yw=")</f>
        <v>#REF!</v>
      </c>
      <c r="EL1" t="e">
        <f>AND(Sheet1!#REF!,"AAAAABt83Y0=")</f>
        <v>#REF!</v>
      </c>
      <c r="EM1" t="e">
        <f>AND(Sheet1!#REF!,"AAAAABt83Y4=")</f>
        <v>#REF!</v>
      </c>
      <c r="EN1" t="e">
        <f>AND(Sheet1!#REF!,"AAAAABt83Y8=")</f>
        <v>#REF!</v>
      </c>
      <c r="EO1" t="e">
        <f>IF(Sheet1!#REF!,"AAAAABt83ZA=",0)</f>
        <v>#REF!</v>
      </c>
      <c r="EP1" t="e">
        <f>AND(Sheet1!A38,"AAAAABt83ZE=")</f>
        <v>#VALUE!</v>
      </c>
      <c r="EQ1" t="e">
        <f>AND(Sheet1!#REF!,"AAAAABt83ZI=")</f>
        <v>#REF!</v>
      </c>
      <c r="ER1" t="e">
        <f>AND(Sheet1!#REF!,"AAAAABt83ZM=")</f>
        <v>#REF!</v>
      </c>
      <c r="ES1" t="e">
        <f>AND(Sheet1!#REF!,"AAAAABt83ZQ=")</f>
        <v>#REF!</v>
      </c>
      <c r="ET1" t="e">
        <f>AND(Sheet1!#REF!,"AAAAABt83ZU=")</f>
        <v>#REF!</v>
      </c>
      <c r="EU1" t="e">
        <f>AND(Sheet1!#REF!,"AAAAABt83ZY=")</f>
        <v>#REF!</v>
      </c>
      <c r="EV1" t="e">
        <f>AND(Sheet1!#REF!,"AAAAABt83Zc=")</f>
        <v>#REF!</v>
      </c>
      <c r="EW1" t="e">
        <f>AND(Sheet1!#REF!,"AAAAABt83Zg=")</f>
        <v>#REF!</v>
      </c>
      <c r="EX1" t="e">
        <f>IF(Sheet1!#REF!,"AAAAABt83Zk=",0)</f>
        <v>#REF!</v>
      </c>
      <c r="EY1" t="e">
        <f>AND(Sheet1!#REF!,"AAAAABt83Zo=")</f>
        <v>#REF!</v>
      </c>
      <c r="EZ1" t="e">
        <f>AND(Sheet1!#REF!,"AAAAABt83Zs=")</f>
        <v>#REF!</v>
      </c>
      <c r="FA1" t="e">
        <f>AND(Sheet1!#REF!,"AAAAABt83Zw=")</f>
        <v>#REF!</v>
      </c>
      <c r="FB1" t="e">
        <f>AND(Sheet1!#REF!,"AAAAABt83Z0=")</f>
        <v>#REF!</v>
      </c>
      <c r="FC1" t="e">
        <f>AND(Sheet1!#REF!,"AAAAABt83Z4=")</f>
        <v>#REF!</v>
      </c>
      <c r="FD1" t="e">
        <f>AND(Sheet1!#REF!,"AAAAABt83Z8=")</f>
        <v>#REF!</v>
      </c>
      <c r="FE1" t="e">
        <f>AND(Sheet1!#REF!,"AAAAABt83aA=")</f>
        <v>#REF!</v>
      </c>
      <c r="FF1" t="e">
        <f>AND(Sheet1!#REF!,"AAAAABt83aE=")</f>
        <v>#REF!</v>
      </c>
      <c r="FG1" t="e">
        <f>IF(Sheet1!#REF!,"AAAAABt83aI=",0)</f>
        <v>#REF!</v>
      </c>
      <c r="FH1" t="e">
        <f>AND(Sheet1!#REF!,"AAAAABt83aM=")</f>
        <v>#REF!</v>
      </c>
      <c r="FI1" t="e">
        <f>AND(Sheet1!#REF!,"AAAAABt83aQ=")</f>
        <v>#REF!</v>
      </c>
      <c r="FJ1" t="e">
        <f>AND(Sheet1!#REF!,"AAAAABt83aU=")</f>
        <v>#REF!</v>
      </c>
      <c r="FK1" t="e">
        <f>AND(Sheet1!#REF!,"AAAAABt83aY=")</f>
        <v>#REF!</v>
      </c>
      <c r="FL1" t="e">
        <f>AND(Sheet1!#REF!,"AAAAABt83ac=")</f>
        <v>#REF!</v>
      </c>
      <c r="FM1" t="e">
        <f>AND(Sheet1!#REF!,"AAAAABt83ag=")</f>
        <v>#REF!</v>
      </c>
      <c r="FN1" t="e">
        <f>AND(Sheet1!#REF!,"AAAAABt83ak=")</f>
        <v>#REF!</v>
      </c>
      <c r="FO1" t="e">
        <f>AND(Sheet1!#REF!,"AAAAABt83ao=")</f>
        <v>#REF!</v>
      </c>
      <c r="FP1" t="e">
        <f>IF(Sheet1!#REF!,"AAAAABt83as=",0)</f>
        <v>#REF!</v>
      </c>
      <c r="FQ1" t="e">
        <f>AND(Sheet1!#REF!,"AAAAABt83aw=")</f>
        <v>#REF!</v>
      </c>
      <c r="FR1" t="e">
        <f>AND(Sheet1!#REF!,"AAAAABt83a0=")</f>
        <v>#REF!</v>
      </c>
      <c r="FS1" t="e">
        <f>AND(Sheet1!#REF!,"AAAAABt83a4=")</f>
        <v>#REF!</v>
      </c>
      <c r="FT1" t="e">
        <f>AND(Sheet1!#REF!,"AAAAABt83a8=")</f>
        <v>#REF!</v>
      </c>
      <c r="FU1" t="e">
        <f>AND(Sheet1!#REF!,"AAAAABt83bA=")</f>
        <v>#REF!</v>
      </c>
      <c r="FV1" t="e">
        <f>AND(Sheet1!#REF!,"AAAAABt83bE=")</f>
        <v>#REF!</v>
      </c>
      <c r="FW1" t="e">
        <f>AND(Sheet1!#REF!,"AAAAABt83bI=")</f>
        <v>#REF!</v>
      </c>
      <c r="FX1" t="e">
        <f>AND(Sheet1!#REF!,"AAAAABt83bM=")</f>
        <v>#REF!</v>
      </c>
      <c r="FY1" t="e">
        <f>IF(Sheet1!#REF!,"AAAAABt83bQ=",0)</f>
        <v>#REF!</v>
      </c>
      <c r="FZ1" t="e">
        <f>AND(Sheet1!#REF!,"AAAAABt83bU=")</f>
        <v>#REF!</v>
      </c>
      <c r="GA1" t="e">
        <f>AND(Sheet1!#REF!,"AAAAABt83bY=")</f>
        <v>#REF!</v>
      </c>
      <c r="GB1" t="e">
        <f>AND(Sheet1!#REF!,"AAAAABt83bc=")</f>
        <v>#REF!</v>
      </c>
      <c r="GC1" t="e">
        <f>AND(Sheet1!#REF!,"AAAAABt83bg=")</f>
        <v>#REF!</v>
      </c>
      <c r="GD1" t="e">
        <f>AND(Sheet1!#REF!,"AAAAABt83bk=")</f>
        <v>#REF!</v>
      </c>
      <c r="GE1" t="e">
        <f>AND(Sheet1!#REF!,"AAAAABt83bo=")</f>
        <v>#REF!</v>
      </c>
      <c r="GF1" t="e">
        <f>AND(Sheet1!#REF!,"AAAAABt83bs=")</f>
        <v>#REF!</v>
      </c>
      <c r="GG1" t="e">
        <f>AND(Sheet1!#REF!,"AAAAABt83bw=")</f>
        <v>#REF!</v>
      </c>
      <c r="GH1" t="e">
        <f>IF(Sheet1!#REF!,"AAAAABt83b0=",0)</f>
        <v>#REF!</v>
      </c>
      <c r="GI1" t="e">
        <f>AND(Sheet1!#REF!,"AAAAABt83b4=")</f>
        <v>#REF!</v>
      </c>
      <c r="GJ1" t="e">
        <f>AND(Sheet1!#REF!,"AAAAABt83b8=")</f>
        <v>#REF!</v>
      </c>
      <c r="GK1" t="e">
        <f>AND(Sheet1!#REF!,"AAAAABt83cA=")</f>
        <v>#REF!</v>
      </c>
      <c r="GL1" t="e">
        <f>AND(Sheet1!#REF!,"AAAAABt83cE=")</f>
        <v>#REF!</v>
      </c>
      <c r="GM1" t="e">
        <f>AND(Sheet1!#REF!,"AAAAABt83cI=")</f>
        <v>#REF!</v>
      </c>
      <c r="GN1" t="e">
        <f>AND(Sheet1!#REF!,"AAAAABt83cM=")</f>
        <v>#REF!</v>
      </c>
      <c r="GO1" t="e">
        <f>AND(Sheet1!#REF!,"AAAAABt83cQ=")</f>
        <v>#REF!</v>
      </c>
      <c r="GP1" t="e">
        <f>AND(Sheet1!#REF!,"AAAAABt83cU=")</f>
        <v>#REF!</v>
      </c>
      <c r="GQ1" t="e">
        <f>IF(Sheet1!#REF!,"AAAAABt83cY=",0)</f>
        <v>#REF!</v>
      </c>
      <c r="GR1" t="e">
        <f>AND(Sheet1!#REF!,"AAAAABt83cc=")</f>
        <v>#REF!</v>
      </c>
      <c r="GS1" t="e">
        <f>AND(Sheet1!#REF!,"AAAAABt83cg=")</f>
        <v>#REF!</v>
      </c>
      <c r="GT1" t="e">
        <f>AND(Sheet1!#REF!,"AAAAABt83ck=")</f>
        <v>#REF!</v>
      </c>
      <c r="GU1" t="e">
        <f>AND(Sheet1!#REF!,"AAAAABt83co=")</f>
        <v>#REF!</v>
      </c>
      <c r="GV1" t="e">
        <f>AND(Sheet1!#REF!,"AAAAABt83cs=")</f>
        <v>#REF!</v>
      </c>
      <c r="GW1" t="e">
        <f>AND(Sheet1!#REF!,"AAAAABt83cw=")</f>
        <v>#REF!</v>
      </c>
      <c r="GX1" t="e">
        <f>AND(Sheet1!#REF!,"AAAAABt83c0=")</f>
        <v>#REF!</v>
      </c>
      <c r="GY1" t="e">
        <f>AND(Sheet1!#REF!,"AAAAABt83c4=")</f>
        <v>#REF!</v>
      </c>
      <c r="GZ1" t="e">
        <f>IF(Sheet1!#REF!,"AAAAABt83c8=",0)</f>
        <v>#REF!</v>
      </c>
      <c r="HA1" t="e">
        <f>AND(Sheet1!#REF!,"AAAAABt83dA=")</f>
        <v>#REF!</v>
      </c>
      <c r="HB1" t="e">
        <f>AND(Sheet1!#REF!,"AAAAABt83dE=")</f>
        <v>#REF!</v>
      </c>
      <c r="HC1" t="e">
        <f>AND(Sheet1!#REF!,"AAAAABt83dI=")</f>
        <v>#REF!</v>
      </c>
      <c r="HD1" t="e">
        <f>AND(Sheet1!#REF!,"AAAAABt83dM=")</f>
        <v>#REF!</v>
      </c>
      <c r="HE1" t="e">
        <f>AND(Sheet1!#REF!,"AAAAABt83dQ=")</f>
        <v>#REF!</v>
      </c>
      <c r="HF1" t="e">
        <f>AND(Sheet1!#REF!,"AAAAABt83dU=")</f>
        <v>#REF!</v>
      </c>
      <c r="HG1" t="e">
        <f>AND(Sheet1!#REF!,"AAAAABt83dY=")</f>
        <v>#REF!</v>
      </c>
      <c r="HH1" t="e">
        <f>AND(Sheet1!#REF!,"AAAAABt83dc=")</f>
        <v>#REF!</v>
      </c>
      <c r="HI1" t="e">
        <f>IF(Sheet1!#REF!,"AAAAABt83dg=",0)</f>
        <v>#REF!</v>
      </c>
      <c r="HJ1" t="e">
        <f>AND(Sheet1!#REF!,"AAAAABt83dk=")</f>
        <v>#REF!</v>
      </c>
      <c r="HK1" t="e">
        <f>AND(Sheet1!#REF!,"AAAAABt83do=")</f>
        <v>#REF!</v>
      </c>
      <c r="HL1" t="e">
        <f>AND(Sheet1!#REF!,"AAAAABt83ds=")</f>
        <v>#REF!</v>
      </c>
      <c r="HM1" t="e">
        <f>AND(Sheet1!#REF!,"AAAAABt83dw=")</f>
        <v>#REF!</v>
      </c>
      <c r="HN1" t="e">
        <f>AND(Sheet1!#REF!,"AAAAABt83d0=")</f>
        <v>#REF!</v>
      </c>
      <c r="HO1" t="e">
        <f>AND(Sheet1!#REF!,"AAAAABt83d4=")</f>
        <v>#REF!</v>
      </c>
      <c r="HP1" t="b">
        <f>AND(Sheet1!C39,"AAAAABt83d8=")</f>
        <v>1</v>
      </c>
      <c r="HQ1" t="e">
        <f>AND(Sheet1!#REF!,"AAAAABt83eA=")</f>
        <v>#REF!</v>
      </c>
      <c r="HR1" t="e">
        <f>IF(Sheet1!#REF!,"AAAAABt83eE=",0)</f>
        <v>#REF!</v>
      </c>
      <c r="HS1" t="e">
        <f>AND(Sheet1!A39,"AAAAABt83eI=")</f>
        <v>#VALUE!</v>
      </c>
      <c r="HT1" t="e">
        <f>AND(Sheet1!#REF!,"AAAAABt83eM=")</f>
        <v>#REF!</v>
      </c>
      <c r="HU1" t="e">
        <f>AND(Sheet1!#REF!,"AAAAABt83eQ=")</f>
        <v>#REF!</v>
      </c>
      <c r="HV1" t="e">
        <f>AND(Sheet1!#REF!,"AAAAABt83eU=")</f>
        <v>#REF!</v>
      </c>
      <c r="HW1" t="e">
        <f>AND(Sheet1!#REF!,"AAAAABt83eY=")</f>
        <v>#REF!</v>
      </c>
      <c r="HX1" t="e">
        <f>AND(Sheet1!#REF!,"AAAAABt83ec=")</f>
        <v>#REF!</v>
      </c>
      <c r="HY1" t="e">
        <f>AND(Sheet1!#REF!,"AAAAABt83eg=")</f>
        <v>#REF!</v>
      </c>
      <c r="HZ1" t="e">
        <f>AND(Sheet1!#REF!,"AAAAABt83ek=")</f>
        <v>#REF!</v>
      </c>
      <c r="IA1" t="e">
        <f>IF(Sheet1!#REF!,"AAAAABt83eo=",0)</f>
        <v>#REF!</v>
      </c>
      <c r="IB1" t="e">
        <f>AND(Sheet1!#REF!,"AAAAABt83es=")</f>
        <v>#REF!</v>
      </c>
      <c r="IC1" t="e">
        <f>AND(Sheet1!#REF!,"AAAAABt83ew=")</f>
        <v>#REF!</v>
      </c>
      <c r="ID1" t="e">
        <f>AND(Sheet1!#REF!,"AAAAABt83e0=")</f>
        <v>#REF!</v>
      </c>
      <c r="IE1" t="e">
        <f>AND(Sheet1!#REF!,"AAAAABt83e4=")</f>
        <v>#REF!</v>
      </c>
      <c r="IF1" t="e">
        <f>AND(Sheet1!#REF!,"AAAAABt83e8=")</f>
        <v>#REF!</v>
      </c>
      <c r="IG1" t="e">
        <f>AND(Sheet1!#REF!,"AAAAABt83fA=")</f>
        <v>#REF!</v>
      </c>
      <c r="IH1" t="e">
        <f>AND(Sheet1!#REF!,"AAAAABt83fE=")</f>
        <v>#REF!</v>
      </c>
      <c r="II1" t="e">
        <f>AND(Sheet1!#REF!,"AAAAABt83fI=")</f>
        <v>#REF!</v>
      </c>
      <c r="IJ1" t="e">
        <f>IF(Sheet1!#REF!,"AAAAABt83fM=",0)</f>
        <v>#REF!</v>
      </c>
      <c r="IK1" t="e">
        <f>AND(Sheet1!#REF!,"AAAAABt83fQ=")</f>
        <v>#REF!</v>
      </c>
      <c r="IL1" t="e">
        <f>AND(Sheet1!#REF!,"AAAAABt83fU=")</f>
        <v>#REF!</v>
      </c>
      <c r="IM1" t="e">
        <f>AND(Sheet1!#REF!,"AAAAABt83fY=")</f>
        <v>#REF!</v>
      </c>
      <c r="IN1" t="e">
        <f>AND(Sheet1!#REF!,"AAAAABt83fc=")</f>
        <v>#REF!</v>
      </c>
      <c r="IO1" t="e">
        <f>AND(Sheet1!#REF!,"AAAAABt83fg=")</f>
        <v>#REF!</v>
      </c>
      <c r="IP1" t="e">
        <f>AND(Sheet1!#REF!,"AAAAABt83fk=")</f>
        <v>#REF!</v>
      </c>
      <c r="IQ1" t="e">
        <f>AND(Sheet1!#REF!,"AAAAABt83fo=")</f>
        <v>#REF!</v>
      </c>
      <c r="IR1" t="e">
        <f>AND(Sheet1!#REF!,"AAAAABt83fs=")</f>
        <v>#REF!</v>
      </c>
      <c r="IS1" t="e">
        <f>IF(Sheet1!#REF!,"AAAAABt83fw=",0)</f>
        <v>#REF!</v>
      </c>
      <c r="IT1" t="e">
        <f>AND(Sheet1!#REF!,"AAAAABt83f0=")</f>
        <v>#REF!</v>
      </c>
      <c r="IU1" t="e">
        <f>AND(Sheet1!#REF!,"AAAAABt83f4=")</f>
        <v>#REF!</v>
      </c>
      <c r="IV1" t="e">
        <f>AND(Sheet1!#REF!,"AAAAABt83f8=")</f>
        <v>#REF!</v>
      </c>
    </row>
    <row r="2" spans="1:256" x14ac:dyDescent="0.25">
      <c r="A2" t="e">
        <f>AND(Sheet1!#REF!,"AAAAAG3h/wA=")</f>
        <v>#REF!</v>
      </c>
      <c r="B2" t="e">
        <f>AND(Sheet1!#REF!,"AAAAAG3h/wE=")</f>
        <v>#REF!</v>
      </c>
      <c r="C2" t="e">
        <f>AND(Sheet1!#REF!,"AAAAAG3h/wI=")</f>
        <v>#REF!</v>
      </c>
      <c r="D2" t="e">
        <f>AND(Sheet1!#REF!,"AAAAAG3h/wM=")</f>
        <v>#REF!</v>
      </c>
      <c r="E2" t="e">
        <f>AND(Sheet1!#REF!,"AAAAAG3h/wQ=")</f>
        <v>#REF!</v>
      </c>
      <c r="F2" t="e">
        <f>IF(Sheet1!#REF!,"AAAAAG3h/wU=",0)</f>
        <v>#REF!</v>
      </c>
      <c r="G2" t="e">
        <f>AND(Sheet1!#REF!,"AAAAAG3h/wY=")</f>
        <v>#REF!</v>
      </c>
      <c r="H2" t="e">
        <f>AND(Sheet1!#REF!,"AAAAAG3h/wc=")</f>
        <v>#REF!</v>
      </c>
      <c r="I2" t="e">
        <f>AND(Sheet1!#REF!,"AAAAAG3h/wg=")</f>
        <v>#REF!</v>
      </c>
      <c r="J2" t="e">
        <f>AND(Sheet1!#REF!,"AAAAAG3h/wk=")</f>
        <v>#REF!</v>
      </c>
      <c r="K2" t="e">
        <f>AND(Sheet1!#REF!,"AAAAAG3h/wo=")</f>
        <v>#REF!</v>
      </c>
      <c r="L2" t="e">
        <f>AND(Sheet1!#REF!,"AAAAAG3h/ws=")</f>
        <v>#REF!</v>
      </c>
      <c r="M2" t="e">
        <f>AND(Sheet1!#REF!,"AAAAAG3h/ww=")</f>
        <v>#REF!</v>
      </c>
      <c r="N2" t="e">
        <f>AND(Sheet1!#REF!,"AAAAAG3h/w0=")</f>
        <v>#REF!</v>
      </c>
      <c r="O2" t="e">
        <f>IF(Sheet1!#REF!,"AAAAAG3h/w4=",0)</f>
        <v>#REF!</v>
      </c>
      <c r="P2" t="e">
        <f>AND(Sheet1!#REF!,"AAAAAG3h/w8=")</f>
        <v>#REF!</v>
      </c>
      <c r="Q2" t="e">
        <f>AND(Sheet1!#REF!,"AAAAAG3h/xA=")</f>
        <v>#REF!</v>
      </c>
      <c r="R2" t="e">
        <f>AND(Sheet1!#REF!,"AAAAAG3h/xE=")</f>
        <v>#REF!</v>
      </c>
      <c r="S2" t="e">
        <f>AND(Sheet1!#REF!,"AAAAAG3h/xI=")</f>
        <v>#REF!</v>
      </c>
      <c r="T2" t="e">
        <f>AND(Sheet1!#REF!,"AAAAAG3h/xM=")</f>
        <v>#REF!</v>
      </c>
      <c r="U2" t="e">
        <f>AND(Sheet1!#REF!,"AAAAAG3h/xQ=")</f>
        <v>#REF!</v>
      </c>
      <c r="V2" t="e">
        <f>AND(Sheet1!#REF!,"AAAAAG3h/xU=")</f>
        <v>#REF!</v>
      </c>
      <c r="W2" t="e">
        <f>AND(Sheet1!#REF!,"AAAAAG3h/xY=")</f>
        <v>#REF!</v>
      </c>
      <c r="X2" t="e">
        <f>IF(Sheet1!#REF!,"AAAAAG3h/xc=",0)</f>
        <v>#REF!</v>
      </c>
      <c r="Y2" t="e">
        <f>AND(Sheet1!#REF!,"AAAAAG3h/xg=")</f>
        <v>#REF!</v>
      </c>
      <c r="Z2" t="e">
        <f>AND(Sheet1!#REF!,"AAAAAG3h/xk=")</f>
        <v>#REF!</v>
      </c>
      <c r="AA2" t="e">
        <f>AND(Sheet1!#REF!,"AAAAAG3h/xo=")</f>
        <v>#REF!</v>
      </c>
      <c r="AB2" t="e">
        <f>AND(Sheet1!#REF!,"AAAAAG3h/xs=")</f>
        <v>#REF!</v>
      </c>
      <c r="AC2" t="e">
        <f>AND(Sheet1!#REF!,"AAAAAG3h/xw=")</f>
        <v>#REF!</v>
      </c>
      <c r="AD2" t="e">
        <f>AND(Sheet1!#REF!,"AAAAAG3h/x0=")</f>
        <v>#REF!</v>
      </c>
      <c r="AE2" t="e">
        <f>AND(Sheet1!#REF!,"AAAAAG3h/x4=")</f>
        <v>#REF!</v>
      </c>
      <c r="AF2" t="e">
        <f>AND(Sheet1!#REF!,"AAAAAG3h/x8=")</f>
        <v>#REF!</v>
      </c>
      <c r="AG2" t="e">
        <f>IF(Sheet1!#REF!,"AAAAAG3h/yA=",0)</f>
        <v>#REF!</v>
      </c>
      <c r="AH2" t="e">
        <f>AND(Sheet1!#REF!,"AAAAAG3h/yE=")</f>
        <v>#REF!</v>
      </c>
      <c r="AI2" t="e">
        <f>AND(Sheet1!#REF!,"AAAAAG3h/yI=")</f>
        <v>#REF!</v>
      </c>
      <c r="AJ2" t="e">
        <f>AND(Sheet1!#REF!,"AAAAAG3h/yM=")</f>
        <v>#REF!</v>
      </c>
      <c r="AK2" t="e">
        <f>AND(Sheet1!#REF!,"AAAAAG3h/yQ=")</f>
        <v>#REF!</v>
      </c>
      <c r="AL2" t="e">
        <f>AND(Sheet1!#REF!,"AAAAAG3h/yU=")</f>
        <v>#REF!</v>
      </c>
      <c r="AM2" t="e">
        <f>AND(Sheet1!#REF!,"AAAAAG3h/yY=")</f>
        <v>#REF!</v>
      </c>
      <c r="AN2" t="e">
        <f>AND(Sheet1!#REF!,"AAAAAG3h/yc=")</f>
        <v>#REF!</v>
      </c>
      <c r="AO2" t="e">
        <f>AND(Sheet1!#REF!,"AAAAAG3h/yg=")</f>
        <v>#REF!</v>
      </c>
      <c r="AP2" t="e">
        <f>IF(Sheet1!#REF!,"AAAAAG3h/yk=",0)</f>
        <v>#REF!</v>
      </c>
      <c r="AQ2" t="e">
        <f>AND(Sheet1!#REF!,"AAAAAG3h/yo=")</f>
        <v>#REF!</v>
      </c>
      <c r="AR2" t="e">
        <f>AND(Sheet1!#REF!,"AAAAAG3h/ys=")</f>
        <v>#REF!</v>
      </c>
      <c r="AS2" t="e">
        <f>AND(Sheet1!#REF!,"AAAAAG3h/yw=")</f>
        <v>#REF!</v>
      </c>
      <c r="AT2" t="e">
        <f>AND(Sheet1!#REF!,"AAAAAG3h/y0=")</f>
        <v>#REF!</v>
      </c>
      <c r="AU2" t="e">
        <f>AND(Sheet1!#REF!,"AAAAAG3h/y4=")</f>
        <v>#REF!</v>
      </c>
      <c r="AV2" t="e">
        <f>AND(Sheet1!#REF!,"AAAAAG3h/y8=")</f>
        <v>#REF!</v>
      </c>
      <c r="AW2" t="e">
        <f>AND(Sheet1!#REF!,"AAAAAG3h/zA=")</f>
        <v>#REF!</v>
      </c>
      <c r="AX2" t="e">
        <f>AND(Sheet1!#REF!,"AAAAAG3h/zE=")</f>
        <v>#REF!</v>
      </c>
      <c r="AY2" t="e">
        <f>IF(Sheet1!#REF!,"AAAAAG3h/zI=",0)</f>
        <v>#REF!</v>
      </c>
      <c r="AZ2" t="e">
        <f>AND(Sheet1!#REF!,"AAAAAG3h/zM=")</f>
        <v>#REF!</v>
      </c>
      <c r="BA2" t="e">
        <f>AND(Sheet1!#REF!,"AAAAAG3h/zQ=")</f>
        <v>#REF!</v>
      </c>
      <c r="BB2" t="e">
        <f>AND(Sheet1!#REF!,"AAAAAG3h/zU=")</f>
        <v>#REF!</v>
      </c>
      <c r="BC2" t="e">
        <f>AND(Sheet1!#REF!,"AAAAAG3h/zY=")</f>
        <v>#REF!</v>
      </c>
      <c r="BD2" t="e">
        <f>AND(Sheet1!#REF!,"AAAAAG3h/zc=")</f>
        <v>#REF!</v>
      </c>
      <c r="BE2" t="e">
        <f>AND(Sheet1!#REF!,"AAAAAG3h/zg=")</f>
        <v>#REF!</v>
      </c>
      <c r="BF2" t="e">
        <f>AND(Sheet1!#REF!,"AAAAAG3h/zk=")</f>
        <v>#REF!</v>
      </c>
      <c r="BG2" t="e">
        <f>AND(Sheet1!#REF!,"AAAAAG3h/zo=")</f>
        <v>#REF!</v>
      </c>
      <c r="BH2" t="e">
        <f>IF(Sheet1!#REF!,"AAAAAG3h/zs=",0)</f>
        <v>#REF!</v>
      </c>
      <c r="BI2" t="e">
        <f>AND(Sheet1!#REF!,"AAAAAG3h/zw=")</f>
        <v>#REF!</v>
      </c>
      <c r="BJ2" t="e">
        <f>AND(Sheet1!#REF!,"AAAAAG3h/z0=")</f>
        <v>#REF!</v>
      </c>
      <c r="BK2" t="e">
        <f>AND(Sheet1!#REF!,"AAAAAG3h/z4=")</f>
        <v>#REF!</v>
      </c>
      <c r="BL2" t="e">
        <f>AND(Sheet1!#REF!,"AAAAAG3h/z8=")</f>
        <v>#REF!</v>
      </c>
      <c r="BM2" t="e">
        <f>AND(Sheet1!#REF!,"AAAAAG3h/0A=")</f>
        <v>#REF!</v>
      </c>
      <c r="BN2" t="e">
        <f>AND(Sheet1!#REF!,"AAAAAG3h/0E=")</f>
        <v>#REF!</v>
      </c>
      <c r="BO2" t="e">
        <f>AND(Sheet1!#REF!,"AAAAAG3h/0I=")</f>
        <v>#REF!</v>
      </c>
      <c r="BP2" t="e">
        <f>AND(Sheet1!#REF!,"AAAAAG3h/0M=")</f>
        <v>#REF!</v>
      </c>
      <c r="BQ2" t="e">
        <f>IF(Sheet1!#REF!,"AAAAAG3h/0Q=",0)</f>
        <v>#REF!</v>
      </c>
      <c r="BR2" t="e">
        <f>AND(Sheet1!#REF!,"AAAAAG3h/0U=")</f>
        <v>#REF!</v>
      </c>
      <c r="BS2" t="e">
        <f>AND(Sheet1!#REF!,"AAAAAG3h/0Y=")</f>
        <v>#REF!</v>
      </c>
      <c r="BT2" t="e">
        <f>AND(Sheet1!#REF!,"AAAAAG3h/0c=")</f>
        <v>#REF!</v>
      </c>
      <c r="BU2" t="e">
        <f>AND(Sheet1!#REF!,"AAAAAG3h/0g=")</f>
        <v>#REF!</v>
      </c>
      <c r="BV2" t="e">
        <f>AND(Sheet1!#REF!,"AAAAAG3h/0k=")</f>
        <v>#REF!</v>
      </c>
      <c r="BW2" t="e">
        <f>AND(Sheet1!#REF!,"AAAAAG3h/0o=")</f>
        <v>#REF!</v>
      </c>
      <c r="BX2" t="e">
        <f>AND(Sheet1!#REF!,"AAAAAG3h/0s=")</f>
        <v>#REF!</v>
      </c>
      <c r="BY2" t="e">
        <f>AND(Sheet1!#REF!,"AAAAAG3h/0w=")</f>
        <v>#REF!</v>
      </c>
      <c r="BZ2" t="e">
        <f>IF(Sheet1!#REF!,"AAAAAG3h/00=",0)</f>
        <v>#REF!</v>
      </c>
      <c r="CA2" t="e">
        <f>AND(Sheet1!#REF!,"AAAAAG3h/04=")</f>
        <v>#REF!</v>
      </c>
      <c r="CB2" t="e">
        <f>AND(Sheet1!#REF!,"AAAAAG3h/08=")</f>
        <v>#REF!</v>
      </c>
      <c r="CC2" t="e">
        <f>AND(Sheet1!#REF!,"AAAAAG3h/1A=")</f>
        <v>#REF!</v>
      </c>
      <c r="CD2" t="e">
        <f>AND(Sheet1!#REF!,"AAAAAG3h/1E=")</f>
        <v>#REF!</v>
      </c>
      <c r="CE2" t="e">
        <f>AND(Sheet1!#REF!,"AAAAAG3h/1I=")</f>
        <v>#REF!</v>
      </c>
      <c r="CF2" t="e">
        <f>AND(Sheet1!#REF!,"AAAAAG3h/1M=")</f>
        <v>#REF!</v>
      </c>
      <c r="CG2" t="e">
        <f>AND(Sheet1!#REF!,"AAAAAG3h/1Q=")</f>
        <v>#REF!</v>
      </c>
      <c r="CH2" t="e">
        <f>AND(Sheet1!#REF!,"AAAAAG3h/1U=")</f>
        <v>#REF!</v>
      </c>
      <c r="CI2" t="e">
        <f>IF(Sheet1!#REF!,"AAAAAG3h/1Y=",0)</f>
        <v>#REF!</v>
      </c>
      <c r="CJ2" t="e">
        <f>AND(Sheet1!#REF!,"AAAAAG3h/1c=")</f>
        <v>#REF!</v>
      </c>
      <c r="CK2" t="e">
        <f>AND(Sheet1!#REF!,"AAAAAG3h/1g=")</f>
        <v>#REF!</v>
      </c>
      <c r="CL2" t="e">
        <f>AND(Sheet1!#REF!,"AAAAAG3h/1k=")</f>
        <v>#REF!</v>
      </c>
      <c r="CM2" t="e">
        <f>AND(Sheet1!#REF!,"AAAAAG3h/1o=")</f>
        <v>#REF!</v>
      </c>
      <c r="CN2" t="e">
        <f>AND(Sheet1!#REF!,"AAAAAG3h/1s=")</f>
        <v>#REF!</v>
      </c>
      <c r="CO2" t="e">
        <f>AND(Sheet1!#REF!,"AAAAAG3h/1w=")</f>
        <v>#REF!</v>
      </c>
      <c r="CP2" t="e">
        <f>AND(Sheet1!#REF!,"AAAAAG3h/10=")</f>
        <v>#REF!</v>
      </c>
      <c r="CQ2" t="e">
        <f>AND(Sheet1!#REF!,"AAAAAG3h/14=")</f>
        <v>#REF!</v>
      </c>
      <c r="CR2" t="e">
        <f>IF(Sheet1!#REF!,"AAAAAG3h/18=",0)</f>
        <v>#REF!</v>
      </c>
      <c r="CS2" t="e">
        <f>AND(Sheet1!#REF!,"AAAAAG3h/2A=")</f>
        <v>#REF!</v>
      </c>
      <c r="CT2" t="e">
        <f>AND(Sheet1!#REF!,"AAAAAG3h/2E=")</f>
        <v>#REF!</v>
      </c>
      <c r="CU2" t="e">
        <f>AND(Sheet1!#REF!,"AAAAAG3h/2I=")</f>
        <v>#REF!</v>
      </c>
      <c r="CV2" t="e">
        <f>AND(Sheet1!#REF!,"AAAAAG3h/2M=")</f>
        <v>#REF!</v>
      </c>
      <c r="CW2" t="e">
        <f>AND(Sheet1!#REF!,"AAAAAG3h/2Q=")</f>
        <v>#REF!</v>
      </c>
      <c r="CX2" t="e">
        <f>AND(Sheet1!#REF!,"AAAAAG3h/2U=")</f>
        <v>#REF!</v>
      </c>
      <c r="CY2" t="e">
        <f>AND(Sheet1!#REF!,"AAAAAG3h/2Y=")</f>
        <v>#REF!</v>
      </c>
      <c r="CZ2" t="e">
        <f>AND(Sheet1!#REF!,"AAAAAG3h/2c=")</f>
        <v>#REF!</v>
      </c>
      <c r="DA2" t="e">
        <f>IF(Sheet1!#REF!,"AAAAAG3h/2g=",0)</f>
        <v>#REF!</v>
      </c>
      <c r="DB2" t="e">
        <f>AND(Sheet1!#REF!,"AAAAAG3h/2k=")</f>
        <v>#REF!</v>
      </c>
      <c r="DC2" t="e">
        <f>AND(Sheet1!#REF!,"AAAAAG3h/2o=")</f>
        <v>#REF!</v>
      </c>
      <c r="DD2" t="e">
        <f>AND(Sheet1!#REF!,"AAAAAG3h/2s=")</f>
        <v>#REF!</v>
      </c>
      <c r="DE2" t="e">
        <f>AND(Sheet1!#REF!,"AAAAAG3h/2w=")</f>
        <v>#REF!</v>
      </c>
      <c r="DF2" t="e">
        <f>AND(Sheet1!#REF!,"AAAAAG3h/20=")</f>
        <v>#REF!</v>
      </c>
      <c r="DG2" t="e">
        <f>AND(Sheet1!#REF!,"AAAAAG3h/24=")</f>
        <v>#REF!</v>
      </c>
      <c r="DH2" t="e">
        <f>AND(Sheet1!#REF!,"AAAAAG3h/28=")</f>
        <v>#REF!</v>
      </c>
      <c r="DI2" t="e">
        <f>AND(Sheet1!#REF!,"AAAAAG3h/3A=")</f>
        <v>#REF!</v>
      </c>
      <c r="DJ2" t="e">
        <f>IF(Sheet1!#REF!,"AAAAAG3h/3E=",0)</f>
        <v>#REF!</v>
      </c>
      <c r="DK2" t="e">
        <f>AND(Sheet1!#REF!,"AAAAAG3h/3I=")</f>
        <v>#REF!</v>
      </c>
      <c r="DL2" t="e">
        <f>AND(Sheet1!#REF!,"AAAAAG3h/3M=")</f>
        <v>#REF!</v>
      </c>
      <c r="DM2" t="e">
        <f>AND(Sheet1!#REF!,"AAAAAG3h/3Q=")</f>
        <v>#REF!</v>
      </c>
      <c r="DN2" t="e">
        <f>AND(Sheet1!#REF!,"AAAAAG3h/3U=")</f>
        <v>#REF!</v>
      </c>
      <c r="DO2" t="e">
        <f>AND(Sheet1!#REF!,"AAAAAG3h/3Y=")</f>
        <v>#REF!</v>
      </c>
      <c r="DP2" t="e">
        <f>AND(Sheet1!#REF!,"AAAAAG3h/3c=")</f>
        <v>#REF!</v>
      </c>
      <c r="DQ2" t="e">
        <f>AND(Sheet1!#REF!,"AAAAAG3h/3g=")</f>
        <v>#REF!</v>
      </c>
      <c r="DR2" t="e">
        <f>AND(Sheet1!#REF!,"AAAAAG3h/3k=")</f>
        <v>#REF!</v>
      </c>
      <c r="DS2" t="e">
        <f>IF(Sheet1!#REF!,"AAAAAG3h/3o=",0)</f>
        <v>#REF!</v>
      </c>
      <c r="DT2" t="e">
        <f>AND(Sheet1!#REF!,"AAAAAG3h/3s=")</f>
        <v>#REF!</v>
      </c>
      <c r="DU2" t="e">
        <f>AND(Sheet1!#REF!,"AAAAAG3h/3w=")</f>
        <v>#REF!</v>
      </c>
      <c r="DV2" t="e">
        <f>AND(Sheet1!#REF!,"AAAAAG3h/30=")</f>
        <v>#REF!</v>
      </c>
      <c r="DW2" t="e">
        <f>AND(Sheet1!#REF!,"AAAAAG3h/34=")</f>
        <v>#REF!</v>
      </c>
      <c r="DX2" t="e">
        <f>AND(Sheet1!#REF!,"AAAAAG3h/38=")</f>
        <v>#REF!</v>
      </c>
      <c r="DY2" t="e">
        <f>AND(Sheet1!#REF!,"AAAAAG3h/4A=")</f>
        <v>#REF!</v>
      </c>
      <c r="DZ2" t="e">
        <f>AND(Sheet1!#REF!,"AAAAAG3h/4E=")</f>
        <v>#REF!</v>
      </c>
      <c r="EA2" t="e">
        <f>AND(Sheet1!#REF!,"AAAAAG3h/4I=")</f>
        <v>#REF!</v>
      </c>
      <c r="EB2" t="e">
        <f>IF(Sheet1!#REF!,"AAAAAG3h/4M=",0)</f>
        <v>#REF!</v>
      </c>
      <c r="EC2" t="e">
        <f>AND(Sheet1!#REF!,"AAAAAG3h/4Q=")</f>
        <v>#REF!</v>
      </c>
      <c r="ED2" t="e">
        <f>AND(Sheet1!#REF!,"AAAAAG3h/4U=")</f>
        <v>#REF!</v>
      </c>
      <c r="EE2" t="e">
        <f>AND(Sheet1!#REF!,"AAAAAG3h/4Y=")</f>
        <v>#REF!</v>
      </c>
      <c r="EF2" t="e">
        <f>AND(Sheet1!#REF!,"AAAAAG3h/4c=")</f>
        <v>#REF!</v>
      </c>
      <c r="EG2" t="e">
        <f>AND(Sheet1!#REF!,"AAAAAG3h/4g=")</f>
        <v>#REF!</v>
      </c>
      <c r="EH2" t="e">
        <f>AND(Sheet1!#REF!,"AAAAAG3h/4k=")</f>
        <v>#REF!</v>
      </c>
      <c r="EI2" t="e">
        <f>AND(Sheet1!#REF!,"AAAAAG3h/4o=")</f>
        <v>#REF!</v>
      </c>
      <c r="EJ2" t="e">
        <f>AND(Sheet1!#REF!,"AAAAAG3h/4s=")</f>
        <v>#REF!</v>
      </c>
      <c r="EK2" t="e">
        <f>IF(Sheet1!#REF!,"AAAAAG3h/4w=",0)</f>
        <v>#REF!</v>
      </c>
      <c r="EL2" t="e">
        <f>AND(Sheet1!#REF!,"AAAAAG3h/40=")</f>
        <v>#REF!</v>
      </c>
      <c r="EM2" t="e">
        <f>AND(Sheet1!#REF!,"AAAAAG3h/44=")</f>
        <v>#REF!</v>
      </c>
      <c r="EN2" t="e">
        <f>AND(Sheet1!#REF!,"AAAAAG3h/48=")</f>
        <v>#REF!</v>
      </c>
      <c r="EO2" t="e">
        <f>AND(Sheet1!#REF!,"AAAAAG3h/5A=")</f>
        <v>#REF!</v>
      </c>
      <c r="EP2" t="e">
        <f>AND(Sheet1!#REF!,"AAAAAG3h/5E=")</f>
        <v>#REF!</v>
      </c>
      <c r="EQ2" t="e">
        <f>AND(Sheet1!#REF!,"AAAAAG3h/5I=")</f>
        <v>#REF!</v>
      </c>
      <c r="ER2" t="e">
        <f>AND(Sheet1!#REF!,"AAAAAG3h/5M=")</f>
        <v>#REF!</v>
      </c>
      <c r="ES2" t="e">
        <f>AND(Sheet1!#REF!,"AAAAAG3h/5Q=")</f>
        <v>#REF!</v>
      </c>
      <c r="ET2" t="e">
        <f>IF(Sheet1!#REF!,"AAAAAG3h/5U=",0)</f>
        <v>#REF!</v>
      </c>
      <c r="EU2" t="e">
        <f>AND(Sheet1!#REF!,"AAAAAG3h/5Y=")</f>
        <v>#REF!</v>
      </c>
      <c r="EV2" t="e">
        <f>AND(Sheet1!#REF!,"AAAAAG3h/5c=")</f>
        <v>#REF!</v>
      </c>
      <c r="EW2" t="e">
        <f>AND(Sheet1!#REF!,"AAAAAG3h/5g=")</f>
        <v>#REF!</v>
      </c>
      <c r="EX2" t="e">
        <f>AND(Sheet1!#REF!,"AAAAAG3h/5k=")</f>
        <v>#REF!</v>
      </c>
      <c r="EY2" t="e">
        <f>AND(Sheet1!#REF!,"AAAAAG3h/5o=")</f>
        <v>#REF!</v>
      </c>
      <c r="EZ2" t="e">
        <f>AND(Sheet1!#REF!,"AAAAAG3h/5s=")</f>
        <v>#REF!</v>
      </c>
      <c r="FA2" t="e">
        <f>AND(Sheet1!#REF!,"AAAAAG3h/5w=")</f>
        <v>#REF!</v>
      </c>
      <c r="FB2" t="e">
        <f>AND(Sheet1!#REF!,"AAAAAG3h/50=")</f>
        <v>#REF!</v>
      </c>
      <c r="FC2" t="e">
        <f>IF(Sheet1!#REF!,"AAAAAG3h/54=",0)</f>
        <v>#REF!</v>
      </c>
      <c r="FD2" t="e">
        <f>AND(Sheet1!#REF!,"AAAAAG3h/58=")</f>
        <v>#REF!</v>
      </c>
      <c r="FE2" t="e">
        <f>AND(Sheet1!#REF!,"AAAAAG3h/6A=")</f>
        <v>#REF!</v>
      </c>
      <c r="FF2" t="e">
        <f>AND(Sheet1!#REF!,"AAAAAG3h/6E=")</f>
        <v>#REF!</v>
      </c>
      <c r="FG2" t="e">
        <f>AND(Sheet1!#REF!,"AAAAAG3h/6I=")</f>
        <v>#REF!</v>
      </c>
      <c r="FH2" t="e">
        <f>AND(Sheet1!#REF!,"AAAAAG3h/6M=")</f>
        <v>#REF!</v>
      </c>
      <c r="FI2" t="e">
        <f>AND(Sheet1!#REF!,"AAAAAG3h/6Q=")</f>
        <v>#REF!</v>
      </c>
      <c r="FJ2" t="e">
        <f>AND(Sheet1!#REF!,"AAAAAG3h/6U=")</f>
        <v>#REF!</v>
      </c>
      <c r="FK2" t="e">
        <f>AND(Sheet1!#REF!,"AAAAAG3h/6Y=")</f>
        <v>#REF!</v>
      </c>
      <c r="FL2" t="e">
        <f>IF(Sheet1!#REF!,"AAAAAG3h/6c=",0)</f>
        <v>#REF!</v>
      </c>
      <c r="FM2" t="e">
        <f>AND(Sheet1!#REF!,"AAAAAG3h/6g=")</f>
        <v>#REF!</v>
      </c>
      <c r="FN2" t="e">
        <f>AND(Sheet1!#REF!,"AAAAAG3h/6k=")</f>
        <v>#REF!</v>
      </c>
      <c r="FO2" t="e">
        <f>AND(Sheet1!#REF!,"AAAAAG3h/6o=")</f>
        <v>#REF!</v>
      </c>
      <c r="FP2" t="e">
        <f>AND(Sheet1!#REF!,"AAAAAG3h/6s=")</f>
        <v>#REF!</v>
      </c>
      <c r="FQ2" t="e">
        <f>AND(Sheet1!#REF!,"AAAAAG3h/6w=")</f>
        <v>#REF!</v>
      </c>
      <c r="FR2" t="e">
        <f>AND(Sheet1!#REF!,"AAAAAG3h/60=")</f>
        <v>#REF!</v>
      </c>
      <c r="FS2" t="e">
        <f>AND(Sheet1!#REF!,"AAAAAG3h/64=")</f>
        <v>#REF!</v>
      </c>
      <c r="FT2" t="e">
        <f>AND(Sheet1!#REF!,"AAAAAG3h/68=")</f>
        <v>#REF!</v>
      </c>
      <c r="FU2" t="e">
        <f>IF(Sheet1!#REF!,"AAAAAG3h/7A=",0)</f>
        <v>#REF!</v>
      </c>
      <c r="FV2" t="e">
        <f>AND(Sheet1!#REF!,"AAAAAG3h/7E=")</f>
        <v>#REF!</v>
      </c>
      <c r="FW2" t="e">
        <f>AND(Sheet1!#REF!,"AAAAAG3h/7I=")</f>
        <v>#REF!</v>
      </c>
      <c r="FX2" t="e">
        <f>AND(Sheet1!#REF!,"AAAAAG3h/7M=")</f>
        <v>#REF!</v>
      </c>
      <c r="FY2" t="e">
        <f>AND(Sheet1!#REF!,"AAAAAG3h/7Q=")</f>
        <v>#REF!</v>
      </c>
      <c r="FZ2" t="e">
        <f>AND(Sheet1!#REF!,"AAAAAG3h/7U=")</f>
        <v>#REF!</v>
      </c>
      <c r="GA2" t="e">
        <f>AND(Sheet1!#REF!,"AAAAAG3h/7Y=")</f>
        <v>#REF!</v>
      </c>
      <c r="GB2" t="e">
        <f>AND(Sheet1!#REF!,"AAAAAG3h/7c=")</f>
        <v>#REF!</v>
      </c>
      <c r="GC2" t="e">
        <f>AND(Sheet1!#REF!,"AAAAAG3h/7g=")</f>
        <v>#REF!</v>
      </c>
      <c r="GD2" t="e">
        <f>IF(Sheet1!#REF!,"AAAAAG3h/7k=",0)</f>
        <v>#REF!</v>
      </c>
      <c r="GE2" t="e">
        <f>AND(Sheet1!#REF!,"AAAAAG3h/7o=")</f>
        <v>#REF!</v>
      </c>
      <c r="GF2" t="e">
        <f>AND(Sheet1!#REF!,"AAAAAG3h/7s=")</f>
        <v>#REF!</v>
      </c>
      <c r="GG2" t="e">
        <f>AND(Sheet1!#REF!,"AAAAAG3h/7w=")</f>
        <v>#REF!</v>
      </c>
      <c r="GH2" t="e">
        <f>AND(Sheet1!#REF!,"AAAAAG3h/70=")</f>
        <v>#REF!</v>
      </c>
      <c r="GI2" t="e">
        <f>AND(Sheet1!#REF!,"AAAAAG3h/74=")</f>
        <v>#REF!</v>
      </c>
      <c r="GJ2" t="e">
        <f>AND(Sheet1!#REF!,"AAAAAG3h/78=")</f>
        <v>#REF!</v>
      </c>
      <c r="GK2" t="e">
        <f>AND(Sheet1!#REF!,"AAAAAG3h/8A=")</f>
        <v>#REF!</v>
      </c>
      <c r="GL2" t="e">
        <f>AND(Sheet1!#REF!,"AAAAAG3h/8E=")</f>
        <v>#REF!</v>
      </c>
      <c r="GM2" t="e">
        <f>IF(Sheet1!#REF!,"AAAAAG3h/8I=",0)</f>
        <v>#REF!</v>
      </c>
      <c r="GN2" t="e">
        <f>AND(Sheet1!#REF!,"AAAAAG3h/8M=")</f>
        <v>#REF!</v>
      </c>
      <c r="GO2" t="e">
        <f>AND(Sheet1!#REF!,"AAAAAG3h/8Q=")</f>
        <v>#REF!</v>
      </c>
      <c r="GP2" t="e">
        <f>AND(Sheet1!#REF!,"AAAAAG3h/8U=")</f>
        <v>#REF!</v>
      </c>
      <c r="GQ2" t="e">
        <f>AND(Sheet1!#REF!,"AAAAAG3h/8Y=")</f>
        <v>#REF!</v>
      </c>
      <c r="GR2" t="e">
        <f>AND(Sheet1!#REF!,"AAAAAG3h/8c=")</f>
        <v>#REF!</v>
      </c>
      <c r="GS2" t="e">
        <f>AND(Sheet1!#REF!,"AAAAAG3h/8g=")</f>
        <v>#REF!</v>
      </c>
      <c r="GT2" t="e">
        <f>AND(Sheet1!#REF!,"AAAAAG3h/8k=")</f>
        <v>#REF!</v>
      </c>
      <c r="GU2" t="e">
        <f>AND(Sheet1!#REF!,"AAAAAG3h/8o=")</f>
        <v>#REF!</v>
      </c>
      <c r="GV2" t="e">
        <f>IF(Sheet1!#REF!,"AAAAAG3h/8s=",0)</f>
        <v>#REF!</v>
      </c>
      <c r="GW2" t="e">
        <f>AND(Sheet1!#REF!,"AAAAAG3h/8w=")</f>
        <v>#REF!</v>
      </c>
      <c r="GX2" t="e">
        <f>AND(Sheet1!#REF!,"AAAAAG3h/80=")</f>
        <v>#REF!</v>
      </c>
      <c r="GY2" t="e">
        <f>AND(Sheet1!#REF!,"AAAAAG3h/84=")</f>
        <v>#REF!</v>
      </c>
      <c r="GZ2" t="e">
        <f>AND(Sheet1!#REF!,"AAAAAG3h/88=")</f>
        <v>#REF!</v>
      </c>
      <c r="HA2" t="e">
        <f>AND(Sheet1!#REF!,"AAAAAG3h/9A=")</f>
        <v>#REF!</v>
      </c>
      <c r="HB2" t="e">
        <f>AND(Sheet1!#REF!,"AAAAAG3h/9E=")</f>
        <v>#REF!</v>
      </c>
      <c r="HC2" t="e">
        <f>AND(Sheet1!#REF!,"AAAAAG3h/9I=")</f>
        <v>#REF!</v>
      </c>
      <c r="HD2" t="e">
        <f>AND(Sheet1!#REF!,"AAAAAG3h/9M=")</f>
        <v>#REF!</v>
      </c>
      <c r="HE2" t="e">
        <f>IF(Sheet1!#REF!,"AAAAAG3h/9Q=",0)</f>
        <v>#REF!</v>
      </c>
      <c r="HF2" t="e">
        <f>AND(Sheet1!#REF!,"AAAAAG3h/9U=")</f>
        <v>#REF!</v>
      </c>
      <c r="HG2" t="e">
        <f>AND(Sheet1!#REF!,"AAAAAG3h/9Y=")</f>
        <v>#REF!</v>
      </c>
      <c r="HH2" t="e">
        <f>AND(Sheet1!#REF!,"AAAAAG3h/9c=")</f>
        <v>#REF!</v>
      </c>
      <c r="HI2" t="e">
        <f>AND(Sheet1!#REF!,"AAAAAG3h/9g=")</f>
        <v>#REF!</v>
      </c>
      <c r="HJ2" t="e">
        <f>AND(Sheet1!#REF!,"AAAAAG3h/9k=")</f>
        <v>#REF!</v>
      </c>
      <c r="HK2" t="e">
        <f>AND(Sheet1!#REF!,"AAAAAG3h/9o=")</f>
        <v>#REF!</v>
      </c>
      <c r="HL2" t="e">
        <f>AND(Sheet1!#REF!,"AAAAAG3h/9s=")</f>
        <v>#REF!</v>
      </c>
      <c r="HM2" t="e">
        <f>AND(Sheet1!#REF!,"AAAAAG3h/9w=")</f>
        <v>#REF!</v>
      </c>
      <c r="HN2" t="e">
        <f>IF(Sheet1!#REF!,"AAAAAG3h/90=",0)</f>
        <v>#REF!</v>
      </c>
      <c r="HO2" t="e">
        <f>AND(Sheet1!#REF!,"AAAAAG3h/94=")</f>
        <v>#REF!</v>
      </c>
      <c r="HP2" t="e">
        <f>AND(Sheet1!#REF!,"AAAAAG3h/98=")</f>
        <v>#REF!</v>
      </c>
      <c r="HQ2" t="e">
        <f>AND(Sheet1!#REF!,"AAAAAG3h/+A=")</f>
        <v>#REF!</v>
      </c>
      <c r="HR2" t="e">
        <f>AND(Sheet1!#REF!,"AAAAAG3h/+E=")</f>
        <v>#REF!</v>
      </c>
      <c r="HS2" t="e">
        <f>AND(Sheet1!#REF!,"AAAAAG3h/+I=")</f>
        <v>#REF!</v>
      </c>
      <c r="HT2" t="e">
        <f>AND(Sheet1!#REF!,"AAAAAG3h/+M=")</f>
        <v>#REF!</v>
      </c>
      <c r="HU2" t="e">
        <f>AND(Sheet1!#REF!,"AAAAAG3h/+Q=")</f>
        <v>#REF!</v>
      </c>
      <c r="HV2" t="e">
        <f>AND(Sheet1!#REF!,"AAAAAG3h/+U=")</f>
        <v>#REF!</v>
      </c>
      <c r="HW2" t="e">
        <f>IF(Sheet1!#REF!,"AAAAAG3h/+Y=",0)</f>
        <v>#REF!</v>
      </c>
      <c r="HX2" t="e">
        <f>AND(Sheet1!#REF!,"AAAAAG3h/+c=")</f>
        <v>#REF!</v>
      </c>
      <c r="HY2" t="e">
        <f>AND(Sheet1!#REF!,"AAAAAG3h/+g=")</f>
        <v>#REF!</v>
      </c>
      <c r="HZ2" t="e">
        <f>AND(Sheet1!#REF!,"AAAAAG3h/+k=")</f>
        <v>#REF!</v>
      </c>
      <c r="IA2" t="e">
        <f>AND(Sheet1!#REF!,"AAAAAG3h/+o=")</f>
        <v>#REF!</v>
      </c>
      <c r="IB2" t="e">
        <f>AND(Sheet1!#REF!,"AAAAAG3h/+s=")</f>
        <v>#REF!</v>
      </c>
      <c r="IC2" t="e">
        <f>AND(Sheet1!#REF!,"AAAAAG3h/+w=")</f>
        <v>#REF!</v>
      </c>
      <c r="ID2" t="e">
        <f>AND(Sheet1!#REF!,"AAAAAG3h/+0=")</f>
        <v>#REF!</v>
      </c>
      <c r="IE2" t="e">
        <f>AND(Sheet1!#REF!,"AAAAAG3h/+4=")</f>
        <v>#REF!</v>
      </c>
      <c r="IF2" t="e">
        <f>IF(Sheet1!#REF!,"AAAAAG3h/+8=",0)</f>
        <v>#REF!</v>
      </c>
      <c r="IG2" t="e">
        <f>AND(Sheet1!#REF!,"AAAAAG3h//A=")</f>
        <v>#REF!</v>
      </c>
      <c r="IH2" t="e">
        <f>AND(Sheet1!#REF!,"AAAAAG3h//E=")</f>
        <v>#REF!</v>
      </c>
      <c r="II2" t="e">
        <f>AND(Sheet1!#REF!,"AAAAAG3h//I=")</f>
        <v>#REF!</v>
      </c>
      <c r="IJ2" t="e">
        <f>AND(Sheet1!#REF!,"AAAAAG3h//M=")</f>
        <v>#REF!</v>
      </c>
      <c r="IK2" t="e">
        <f>AND(Sheet1!#REF!,"AAAAAG3h//Q=")</f>
        <v>#REF!</v>
      </c>
      <c r="IL2" t="e">
        <f>AND(Sheet1!#REF!,"AAAAAG3h//U=")</f>
        <v>#REF!</v>
      </c>
      <c r="IM2" t="e">
        <f>AND(Sheet1!#REF!,"AAAAAG3h//Y=")</f>
        <v>#REF!</v>
      </c>
      <c r="IN2" t="e">
        <f>AND(Sheet1!#REF!,"AAAAAG3h//c=")</f>
        <v>#REF!</v>
      </c>
      <c r="IO2" t="e">
        <f>IF(Sheet1!#REF!,"AAAAAG3h//g=",0)</f>
        <v>#REF!</v>
      </c>
      <c r="IP2" t="e">
        <f>AND(Sheet1!#REF!,"AAAAAG3h//k=")</f>
        <v>#REF!</v>
      </c>
      <c r="IQ2" t="e">
        <f>AND(Sheet1!#REF!,"AAAAAG3h//o=")</f>
        <v>#REF!</v>
      </c>
      <c r="IR2" t="e">
        <f>AND(Sheet1!#REF!,"AAAAAG3h//s=")</f>
        <v>#REF!</v>
      </c>
      <c r="IS2" t="e">
        <f>AND(Sheet1!#REF!,"AAAAAG3h//w=")</f>
        <v>#REF!</v>
      </c>
      <c r="IT2" t="e">
        <f>AND(Sheet1!#REF!,"AAAAAG3h//0=")</f>
        <v>#REF!</v>
      </c>
      <c r="IU2" t="e">
        <f>AND(Sheet1!#REF!,"AAAAAG3h//4=")</f>
        <v>#REF!</v>
      </c>
      <c r="IV2" t="e">
        <f>AND(Sheet1!#REF!,"AAAAAG3h//8=")</f>
        <v>#REF!</v>
      </c>
    </row>
    <row r="3" spans="1:256" x14ac:dyDescent="0.25">
      <c r="A3" t="e">
        <f>AND(Sheet1!#REF!,"AAAAAHrtvgA=")</f>
        <v>#REF!</v>
      </c>
      <c r="B3" t="e">
        <f>IF(Sheet1!#REF!,"AAAAAHrtvgE=",0)</f>
        <v>#REF!</v>
      </c>
      <c r="C3" t="e">
        <f>AND(Sheet1!#REF!,"AAAAAHrtvgI=")</f>
        <v>#REF!</v>
      </c>
      <c r="D3" t="e">
        <f>AND(Sheet1!#REF!,"AAAAAHrtvgM=")</f>
        <v>#REF!</v>
      </c>
      <c r="E3" t="e">
        <f>AND(Sheet1!#REF!,"AAAAAHrtvgQ=")</f>
        <v>#REF!</v>
      </c>
      <c r="F3" t="e">
        <f>AND(Sheet1!#REF!,"AAAAAHrtvgU=")</f>
        <v>#REF!</v>
      </c>
      <c r="G3" t="e">
        <f>AND(Sheet1!#REF!,"AAAAAHrtvgY=")</f>
        <v>#REF!</v>
      </c>
      <c r="H3" t="e">
        <f>AND(Sheet1!#REF!,"AAAAAHrtvgc=")</f>
        <v>#REF!</v>
      </c>
      <c r="I3" t="e">
        <f>AND(Sheet1!#REF!,"AAAAAHrtvgg=")</f>
        <v>#REF!</v>
      </c>
      <c r="J3" t="e">
        <f>AND(Sheet1!#REF!,"AAAAAHrtvgk=")</f>
        <v>#REF!</v>
      </c>
      <c r="K3" t="e">
        <f>IF(Sheet1!#REF!,"AAAAAHrtvgo=",0)</f>
        <v>#REF!</v>
      </c>
      <c r="L3" t="e">
        <f>AND(Sheet1!#REF!,"AAAAAHrtvgs=")</f>
        <v>#REF!</v>
      </c>
      <c r="M3" t="e">
        <f>AND(Sheet1!#REF!,"AAAAAHrtvgw=")</f>
        <v>#REF!</v>
      </c>
      <c r="N3" t="e">
        <f>AND(Sheet1!#REF!,"AAAAAHrtvg0=")</f>
        <v>#REF!</v>
      </c>
      <c r="O3" t="e">
        <f>AND(Sheet1!#REF!,"AAAAAHrtvg4=")</f>
        <v>#REF!</v>
      </c>
      <c r="P3" t="e">
        <f>AND(Sheet1!#REF!,"AAAAAHrtvg8=")</f>
        <v>#REF!</v>
      </c>
      <c r="Q3" t="e">
        <f>AND(Sheet1!#REF!,"AAAAAHrtvhA=")</f>
        <v>#REF!</v>
      </c>
      <c r="R3" t="e">
        <f>AND(Sheet1!#REF!,"AAAAAHrtvhE=")</f>
        <v>#REF!</v>
      </c>
      <c r="S3" t="e">
        <f>AND(Sheet1!#REF!,"AAAAAHrtvhI=")</f>
        <v>#REF!</v>
      </c>
      <c r="T3" t="e">
        <f>IF(Sheet1!#REF!,"AAAAAHrtvhM=",0)</f>
        <v>#REF!</v>
      </c>
      <c r="U3" t="e">
        <f>AND(Sheet1!#REF!,"AAAAAHrtvhQ=")</f>
        <v>#REF!</v>
      </c>
      <c r="V3" t="e">
        <f>AND(Sheet1!#REF!,"AAAAAHrtvhU=")</f>
        <v>#REF!</v>
      </c>
      <c r="W3" t="e">
        <f>AND(Sheet1!#REF!,"AAAAAHrtvhY=")</f>
        <v>#REF!</v>
      </c>
      <c r="X3" t="e">
        <f>AND(Sheet1!#REF!,"AAAAAHrtvhc=")</f>
        <v>#REF!</v>
      </c>
      <c r="Y3" t="e">
        <f>AND(Sheet1!#REF!,"AAAAAHrtvhg=")</f>
        <v>#REF!</v>
      </c>
      <c r="Z3" t="e">
        <f>AND(Sheet1!#REF!,"AAAAAHrtvhk=")</f>
        <v>#REF!</v>
      </c>
      <c r="AA3" t="e">
        <f>AND(Sheet1!#REF!,"AAAAAHrtvho=")</f>
        <v>#REF!</v>
      </c>
      <c r="AB3" t="e">
        <f>AND(Sheet1!#REF!,"AAAAAHrtvhs=")</f>
        <v>#REF!</v>
      </c>
      <c r="AC3" t="e">
        <f>IF(Sheet1!#REF!,"AAAAAHrtvhw=",0)</f>
        <v>#REF!</v>
      </c>
      <c r="AD3" t="e">
        <f>AND(Sheet1!#REF!,"AAAAAHrtvh0=")</f>
        <v>#REF!</v>
      </c>
      <c r="AE3" t="e">
        <f>AND(Sheet1!#REF!,"AAAAAHrtvh4=")</f>
        <v>#REF!</v>
      </c>
      <c r="AF3" t="e">
        <f>AND(Sheet1!#REF!,"AAAAAHrtvh8=")</f>
        <v>#REF!</v>
      </c>
      <c r="AG3" t="e">
        <f>AND(Sheet1!#REF!,"AAAAAHrtviA=")</f>
        <v>#REF!</v>
      </c>
      <c r="AH3" t="e">
        <f>AND(Sheet1!#REF!,"AAAAAHrtviE=")</f>
        <v>#REF!</v>
      </c>
      <c r="AI3" t="e">
        <f>AND(Sheet1!#REF!,"AAAAAHrtviI=")</f>
        <v>#REF!</v>
      </c>
      <c r="AJ3" t="e">
        <f>AND(Sheet1!#REF!,"AAAAAHrtviM=")</f>
        <v>#REF!</v>
      </c>
      <c r="AK3" t="e">
        <f>AND(Sheet1!#REF!,"AAAAAHrtviQ=")</f>
        <v>#REF!</v>
      </c>
      <c r="AL3" t="e">
        <f>IF(Sheet1!#REF!,"AAAAAHrtviU=",0)</f>
        <v>#REF!</v>
      </c>
      <c r="AM3" t="e">
        <f>AND(Sheet1!#REF!,"AAAAAHrtviY=")</f>
        <v>#REF!</v>
      </c>
      <c r="AN3" t="e">
        <f>AND(Sheet1!#REF!,"AAAAAHrtvic=")</f>
        <v>#REF!</v>
      </c>
      <c r="AO3" t="e">
        <f>AND(Sheet1!#REF!,"AAAAAHrtvig=")</f>
        <v>#REF!</v>
      </c>
      <c r="AP3" t="e">
        <f>AND(Sheet1!#REF!,"AAAAAHrtvik=")</f>
        <v>#REF!</v>
      </c>
      <c r="AQ3" t="e">
        <f>AND(Sheet1!#REF!,"AAAAAHrtvio=")</f>
        <v>#REF!</v>
      </c>
      <c r="AR3" t="e">
        <f>AND(Sheet1!#REF!,"AAAAAHrtvis=")</f>
        <v>#REF!</v>
      </c>
      <c r="AS3" t="e">
        <f>AND(Sheet1!#REF!,"AAAAAHrtviw=")</f>
        <v>#REF!</v>
      </c>
      <c r="AT3" t="e">
        <f>AND(Sheet1!#REF!,"AAAAAHrtvi0=")</f>
        <v>#REF!</v>
      </c>
      <c r="AU3" t="e">
        <f>IF(Sheet1!#REF!,"AAAAAHrtvi4=",0)</f>
        <v>#REF!</v>
      </c>
      <c r="AV3" t="e">
        <f>AND(Sheet1!#REF!,"AAAAAHrtvi8=")</f>
        <v>#REF!</v>
      </c>
      <c r="AW3" t="e">
        <f>AND(Sheet1!#REF!,"AAAAAHrtvjA=")</f>
        <v>#REF!</v>
      </c>
      <c r="AX3" t="e">
        <f>AND(Sheet1!#REF!,"AAAAAHrtvjE=")</f>
        <v>#REF!</v>
      </c>
      <c r="AY3" t="e">
        <f>AND(Sheet1!#REF!,"AAAAAHrtvjI=")</f>
        <v>#REF!</v>
      </c>
      <c r="AZ3" t="e">
        <f>AND(Sheet1!#REF!,"AAAAAHrtvjM=")</f>
        <v>#REF!</v>
      </c>
      <c r="BA3" t="e">
        <f>AND(Sheet1!#REF!,"AAAAAHrtvjQ=")</f>
        <v>#REF!</v>
      </c>
      <c r="BB3" t="e">
        <f>AND(Sheet1!#REF!,"AAAAAHrtvjU=")</f>
        <v>#REF!</v>
      </c>
      <c r="BC3" t="e">
        <f>AND(Sheet1!#REF!,"AAAAAHrtvjY=")</f>
        <v>#REF!</v>
      </c>
      <c r="BD3" t="e">
        <f>IF(Sheet1!#REF!,"AAAAAHrtvjc=",0)</f>
        <v>#REF!</v>
      </c>
      <c r="BE3" t="e">
        <f>AND(Sheet1!#REF!,"AAAAAHrtvjg=")</f>
        <v>#REF!</v>
      </c>
      <c r="BF3" t="e">
        <f>AND(Sheet1!#REF!,"AAAAAHrtvjk=")</f>
        <v>#REF!</v>
      </c>
      <c r="BG3" t="e">
        <f>AND(Sheet1!#REF!,"AAAAAHrtvjo=")</f>
        <v>#REF!</v>
      </c>
      <c r="BH3" t="e">
        <f>AND(Sheet1!#REF!,"AAAAAHrtvjs=")</f>
        <v>#REF!</v>
      </c>
      <c r="BI3" t="e">
        <f>AND(Sheet1!#REF!,"AAAAAHrtvjw=")</f>
        <v>#REF!</v>
      </c>
      <c r="BJ3" t="e">
        <f>AND(Sheet1!#REF!,"AAAAAHrtvj0=")</f>
        <v>#REF!</v>
      </c>
      <c r="BK3" t="e">
        <f>AND(Sheet1!#REF!,"AAAAAHrtvj4=")</f>
        <v>#REF!</v>
      </c>
      <c r="BL3" t="e">
        <f>AND(Sheet1!#REF!,"AAAAAHrtvj8=")</f>
        <v>#REF!</v>
      </c>
      <c r="BM3" t="e">
        <f>IF(Sheet1!#REF!,"AAAAAHrtvkA=",0)</f>
        <v>#REF!</v>
      </c>
      <c r="BN3" t="e">
        <f>AND(Sheet1!#REF!,"AAAAAHrtvkE=")</f>
        <v>#REF!</v>
      </c>
      <c r="BO3" t="e">
        <f>AND(Sheet1!#REF!,"AAAAAHrtvkI=")</f>
        <v>#REF!</v>
      </c>
      <c r="BP3" t="e">
        <f>AND(Sheet1!#REF!,"AAAAAHrtvkM=")</f>
        <v>#REF!</v>
      </c>
      <c r="BQ3" t="e">
        <f>AND(Sheet1!#REF!,"AAAAAHrtvkQ=")</f>
        <v>#REF!</v>
      </c>
      <c r="BR3" t="e">
        <f>AND(Sheet1!#REF!,"AAAAAHrtvkU=")</f>
        <v>#REF!</v>
      </c>
      <c r="BS3" t="e">
        <f>AND(Sheet1!#REF!,"AAAAAHrtvkY=")</f>
        <v>#REF!</v>
      </c>
      <c r="BT3" t="e">
        <f>AND(Sheet1!#REF!,"AAAAAHrtvkc=")</f>
        <v>#REF!</v>
      </c>
      <c r="BU3" t="e">
        <f>AND(Sheet1!#REF!,"AAAAAHrtvkg=")</f>
        <v>#REF!</v>
      </c>
      <c r="BV3" t="e">
        <f>IF(Sheet1!#REF!,"AAAAAHrtvkk=",0)</f>
        <v>#REF!</v>
      </c>
      <c r="BW3" t="e">
        <f>AND(Sheet1!#REF!,"AAAAAHrtvko=")</f>
        <v>#REF!</v>
      </c>
      <c r="BX3" t="e">
        <f>AND(Sheet1!#REF!,"AAAAAHrtvks=")</f>
        <v>#REF!</v>
      </c>
      <c r="BY3" t="e">
        <f>AND(Sheet1!#REF!,"AAAAAHrtvkw=")</f>
        <v>#REF!</v>
      </c>
      <c r="BZ3" t="e">
        <f>AND(Sheet1!#REF!,"AAAAAHrtvk0=")</f>
        <v>#REF!</v>
      </c>
      <c r="CA3" t="e">
        <f>AND(Sheet1!#REF!,"AAAAAHrtvk4=")</f>
        <v>#REF!</v>
      </c>
      <c r="CB3" t="e">
        <f>AND(Sheet1!#REF!,"AAAAAHrtvk8=")</f>
        <v>#REF!</v>
      </c>
      <c r="CC3" t="e">
        <f>AND(Sheet1!#REF!,"AAAAAHrtvlA=")</f>
        <v>#REF!</v>
      </c>
      <c r="CD3" t="e">
        <f>AND(Sheet1!#REF!,"AAAAAHrtvlE=")</f>
        <v>#REF!</v>
      </c>
      <c r="CE3" t="e">
        <f>IF(Sheet1!#REF!,"AAAAAHrtvlI=",0)</f>
        <v>#REF!</v>
      </c>
      <c r="CF3" t="e">
        <f>AND(Sheet1!#REF!,"AAAAAHrtvlM=")</f>
        <v>#REF!</v>
      </c>
      <c r="CG3" t="e">
        <f>AND(Sheet1!#REF!,"AAAAAHrtvlQ=")</f>
        <v>#REF!</v>
      </c>
      <c r="CH3" t="e">
        <f>AND(Sheet1!#REF!,"AAAAAHrtvlU=")</f>
        <v>#REF!</v>
      </c>
      <c r="CI3" t="e">
        <f>AND(Sheet1!#REF!,"AAAAAHrtvlY=")</f>
        <v>#REF!</v>
      </c>
      <c r="CJ3" t="e">
        <f>AND(Sheet1!#REF!,"AAAAAHrtvlc=")</f>
        <v>#REF!</v>
      </c>
      <c r="CK3" t="e">
        <f>AND(Sheet1!#REF!,"AAAAAHrtvlg=")</f>
        <v>#REF!</v>
      </c>
      <c r="CL3" t="b">
        <f>AND(Sheet1!C27,"AAAAAHrtvlk=")</f>
        <v>1</v>
      </c>
      <c r="CM3" t="e">
        <f>AND(Sheet1!#REF!,"AAAAAHrtvlo=")</f>
        <v>#REF!</v>
      </c>
      <c r="CN3" t="e">
        <f>IF(Sheet1!#REF!,"AAAAAHrtvls=",0)</f>
        <v>#REF!</v>
      </c>
      <c r="CO3" t="e">
        <f>AND(Sheet1!A27,"AAAAAHrtvlw=")</f>
        <v>#VALUE!</v>
      </c>
      <c r="CP3" t="e">
        <f>AND(Sheet1!#REF!,"AAAAAHrtvl0=")</f>
        <v>#REF!</v>
      </c>
      <c r="CQ3" t="e">
        <f>AND(Sheet1!#REF!,"AAAAAHrtvl4=")</f>
        <v>#REF!</v>
      </c>
      <c r="CR3" t="e">
        <f>AND(Sheet1!#REF!,"AAAAAHrtvl8=")</f>
        <v>#REF!</v>
      </c>
      <c r="CS3" t="e">
        <f>AND(Sheet1!#REF!,"AAAAAHrtvmA=")</f>
        <v>#REF!</v>
      </c>
      <c r="CT3" t="e">
        <f>AND(Sheet1!#REF!,"AAAAAHrtvmE=")</f>
        <v>#REF!</v>
      </c>
      <c r="CU3" t="e">
        <f>AND(Sheet1!#REF!,"AAAAAHrtvmI=")</f>
        <v>#REF!</v>
      </c>
      <c r="CV3" t="e">
        <f>AND(Sheet1!#REF!,"AAAAAHrtvmM=")</f>
        <v>#REF!</v>
      </c>
      <c r="CW3" t="e">
        <f>IF(Sheet1!#REF!,"AAAAAHrtvmQ=",0)</f>
        <v>#REF!</v>
      </c>
      <c r="CX3" t="e">
        <f>AND(Sheet1!#REF!,"AAAAAHrtvmU=")</f>
        <v>#REF!</v>
      </c>
      <c r="CY3" t="e">
        <f>AND(Sheet1!#REF!,"AAAAAHrtvmY=")</f>
        <v>#REF!</v>
      </c>
      <c r="CZ3" t="e">
        <f>AND(Sheet1!#REF!,"AAAAAHrtvmc=")</f>
        <v>#REF!</v>
      </c>
      <c r="DA3" t="e">
        <f>AND(Sheet1!#REF!,"AAAAAHrtvmg=")</f>
        <v>#REF!</v>
      </c>
      <c r="DB3" t="e">
        <f>AND(Sheet1!#REF!,"AAAAAHrtvmk=")</f>
        <v>#REF!</v>
      </c>
      <c r="DC3" t="e">
        <f>AND(Sheet1!#REF!,"AAAAAHrtvmo=")</f>
        <v>#REF!</v>
      </c>
      <c r="DD3" t="e">
        <f>AND(Sheet1!#REF!,"AAAAAHrtvms=")</f>
        <v>#REF!</v>
      </c>
      <c r="DE3" t="e">
        <f>AND(Sheet1!#REF!,"AAAAAHrtvmw=")</f>
        <v>#REF!</v>
      </c>
      <c r="DF3" t="e">
        <f>IF(Sheet1!#REF!,"AAAAAHrtvm0=",0)</f>
        <v>#REF!</v>
      </c>
      <c r="DG3" t="e">
        <f>AND(Sheet1!#REF!,"AAAAAHrtvm4=")</f>
        <v>#REF!</v>
      </c>
      <c r="DH3" t="e">
        <f>AND(Sheet1!#REF!,"AAAAAHrtvm8=")</f>
        <v>#REF!</v>
      </c>
      <c r="DI3" t="e">
        <f>AND(Sheet1!#REF!,"AAAAAHrtvnA=")</f>
        <v>#REF!</v>
      </c>
      <c r="DJ3" t="e">
        <f>AND(Sheet1!#REF!,"AAAAAHrtvnE=")</f>
        <v>#REF!</v>
      </c>
      <c r="DK3" t="e">
        <f>AND(Sheet1!#REF!,"AAAAAHrtvnI=")</f>
        <v>#REF!</v>
      </c>
      <c r="DL3" t="e">
        <f>AND(Sheet1!#REF!,"AAAAAHrtvnM=")</f>
        <v>#REF!</v>
      </c>
      <c r="DM3" t="e">
        <f>AND(Sheet1!#REF!,"AAAAAHrtvnQ=")</f>
        <v>#REF!</v>
      </c>
      <c r="DN3" t="e">
        <f>AND(Sheet1!#REF!,"AAAAAHrtvnU=")</f>
        <v>#REF!</v>
      </c>
      <c r="DO3" t="e">
        <f>IF(Sheet1!#REF!,"AAAAAHrtvnY=",0)</f>
        <v>#REF!</v>
      </c>
      <c r="DP3" t="e">
        <f>AND(Sheet1!#REF!,"AAAAAHrtvnc=")</f>
        <v>#REF!</v>
      </c>
      <c r="DQ3" t="e">
        <f>AND(Sheet1!#REF!,"AAAAAHrtvng=")</f>
        <v>#REF!</v>
      </c>
      <c r="DR3" t="e">
        <f>AND(Sheet1!#REF!,"AAAAAHrtvnk=")</f>
        <v>#REF!</v>
      </c>
      <c r="DS3" t="e">
        <f>AND(Sheet1!#REF!,"AAAAAHrtvno=")</f>
        <v>#REF!</v>
      </c>
      <c r="DT3" t="e">
        <f>AND(Sheet1!#REF!,"AAAAAHrtvns=")</f>
        <v>#REF!</v>
      </c>
      <c r="DU3" t="e">
        <f>AND(Sheet1!#REF!,"AAAAAHrtvnw=")</f>
        <v>#REF!</v>
      </c>
      <c r="DV3" t="e">
        <f>AND(Sheet1!#REF!,"AAAAAHrtvn0=")</f>
        <v>#REF!</v>
      </c>
      <c r="DW3" t="e">
        <f>AND(Sheet1!#REF!,"AAAAAHrtvn4=")</f>
        <v>#REF!</v>
      </c>
      <c r="DX3" t="e">
        <f>IF(Sheet1!#REF!,"AAAAAHrtvn8=",0)</f>
        <v>#REF!</v>
      </c>
      <c r="DY3" t="e">
        <f>AND(Sheet1!A32,"AAAAAHrtvoA=")</f>
        <v>#VALUE!</v>
      </c>
      <c r="DZ3" t="e">
        <f>AND(Sheet1!#REF!,"AAAAAHrtvoE=")</f>
        <v>#REF!</v>
      </c>
      <c r="EA3" t="e">
        <f>AND(Sheet1!#REF!,"AAAAAHrtvoI=")</f>
        <v>#REF!</v>
      </c>
      <c r="EB3" t="e">
        <f>AND(Sheet1!#REF!,"AAAAAHrtvoM=")</f>
        <v>#REF!</v>
      </c>
      <c r="EC3" t="e">
        <f>AND(Sheet1!#REF!,"AAAAAHrtvoQ=")</f>
        <v>#REF!</v>
      </c>
      <c r="ED3" t="e">
        <f>AND(Sheet1!#REF!,"AAAAAHrtvoU=")</f>
        <v>#REF!</v>
      </c>
      <c r="EE3" t="b">
        <f>AND(Sheet1!C33,"AAAAAHrtvoY=")</f>
        <v>1</v>
      </c>
      <c r="EF3" t="e">
        <f>AND(Sheet1!#REF!,"AAAAAHrtvoc=")</f>
        <v>#REF!</v>
      </c>
      <c r="EG3" t="e">
        <f>IF(Sheet1!#REF!,"AAAAAHrtvog=",0)</f>
        <v>#REF!</v>
      </c>
      <c r="EH3" t="e">
        <f>AND(Sheet1!#REF!,"AAAAAHrtvok=")</f>
        <v>#REF!</v>
      </c>
      <c r="EI3" t="e">
        <f>AND(Sheet1!#REF!,"AAAAAHrtvoo=")</f>
        <v>#REF!</v>
      </c>
      <c r="EJ3" t="e">
        <f>AND(Sheet1!#REF!,"AAAAAHrtvos=")</f>
        <v>#REF!</v>
      </c>
      <c r="EK3" t="e">
        <f>AND(Sheet1!#REF!,"AAAAAHrtvow=")</f>
        <v>#REF!</v>
      </c>
      <c r="EL3" t="e">
        <f>AND(Sheet1!#REF!,"AAAAAHrtvo0=")</f>
        <v>#REF!</v>
      </c>
      <c r="EM3" t="e">
        <f>AND(Sheet1!#REF!,"AAAAAHrtvo4=")</f>
        <v>#REF!</v>
      </c>
      <c r="EN3" t="e">
        <f>AND(Sheet1!#REF!,"AAAAAHrtvo8=")</f>
        <v>#REF!</v>
      </c>
      <c r="EO3" t="e">
        <f>AND(Sheet1!#REF!,"AAAAAHrtvpA=")</f>
        <v>#REF!</v>
      </c>
      <c r="EP3" t="e">
        <f>IF(Sheet1!#REF!,"AAAAAHrtvpE=",0)</f>
        <v>#REF!</v>
      </c>
      <c r="EQ3" t="e">
        <f>AND(Sheet1!#REF!,"AAAAAHrtvpI=")</f>
        <v>#REF!</v>
      </c>
      <c r="ER3" t="e">
        <f>AND(Sheet1!#REF!,"AAAAAHrtvpM=")</f>
        <v>#REF!</v>
      </c>
      <c r="ES3" t="e">
        <f>AND(Sheet1!#REF!,"AAAAAHrtvpQ=")</f>
        <v>#REF!</v>
      </c>
      <c r="ET3" t="e">
        <f>AND(Sheet1!#REF!,"AAAAAHrtvpU=")</f>
        <v>#REF!</v>
      </c>
      <c r="EU3" t="e">
        <f>AND(Sheet1!#REF!,"AAAAAHrtvpY=")</f>
        <v>#REF!</v>
      </c>
      <c r="EV3" t="e">
        <f>AND(Sheet1!#REF!,"AAAAAHrtvpc=")</f>
        <v>#REF!</v>
      </c>
      <c r="EW3" t="e">
        <f>AND(Sheet1!#REF!,"AAAAAHrtvpg=")</f>
        <v>#REF!</v>
      </c>
      <c r="EX3" t="e">
        <f>AND(Sheet1!#REF!,"AAAAAHrtvpk=")</f>
        <v>#REF!</v>
      </c>
      <c r="EY3" t="e">
        <f>IF(Sheet1!#REF!,"AAAAAHrtvpo=",0)</f>
        <v>#REF!</v>
      </c>
      <c r="EZ3" t="e">
        <f>AND(Sheet1!#REF!,"AAAAAHrtvps=")</f>
        <v>#REF!</v>
      </c>
      <c r="FA3" t="e">
        <f>AND(Sheet1!#REF!,"AAAAAHrtvpw=")</f>
        <v>#REF!</v>
      </c>
      <c r="FB3" t="e">
        <f>AND(Sheet1!#REF!,"AAAAAHrtvp0=")</f>
        <v>#REF!</v>
      </c>
      <c r="FC3" t="e">
        <f>AND(Sheet1!#REF!,"AAAAAHrtvp4=")</f>
        <v>#REF!</v>
      </c>
      <c r="FD3" t="e">
        <f>AND(Sheet1!#REF!,"AAAAAHrtvp8=")</f>
        <v>#REF!</v>
      </c>
      <c r="FE3" t="e">
        <f>AND(Sheet1!#REF!,"AAAAAHrtvqA=")</f>
        <v>#REF!</v>
      </c>
      <c r="FF3" t="e">
        <f>AND(Sheet1!#REF!,"AAAAAHrtvqE=")</f>
        <v>#REF!</v>
      </c>
      <c r="FG3" t="e">
        <f>AND(Sheet1!#REF!,"AAAAAHrtvqI=")</f>
        <v>#REF!</v>
      </c>
      <c r="FH3" t="e">
        <f>IF(Sheet1!#REF!,"AAAAAHrtvqM=",0)</f>
        <v>#REF!</v>
      </c>
      <c r="FI3" t="e">
        <f>IF(Sheet1!#REF!,"AAAAAHrtvqQ=",0)</f>
        <v>#REF!</v>
      </c>
      <c r="FJ3" t="e">
        <f>IF(Sheet1!#REF!,"AAAAAHrtvqU=",0)</f>
        <v>#REF!</v>
      </c>
      <c r="FK3" t="e">
        <f>IF(Sheet1!#REF!,"AAAAAHrtvqY=",0)</f>
        <v>#REF!</v>
      </c>
      <c r="FL3" t="e">
        <f>IF(Sheet1!#REF!,"AAAAAHrtvqc=",0)</f>
        <v>#REF!</v>
      </c>
      <c r="FM3" t="e">
        <f>IF(Sheet1!#REF!,"AAAAAHrtvqg=",0)</f>
        <v>#REF!</v>
      </c>
      <c r="FN3" t="e">
        <f>IF(Sheet1!#REF!,"AAAAAHrtvqk=",0)</f>
        <v>#REF!</v>
      </c>
      <c r="FO3" t="e">
        <f>IF(Sheet1!#REF!,"AAAAAHrtvqo=",0)</f>
        <v>#REF!</v>
      </c>
      <c r="FP3" t="e">
        <f>IF(Sheet1!#REF!,"AAAAAHrtvqs=",0)</f>
        <v>#REF!</v>
      </c>
      <c r="FQ3" t="e">
        <f>IF(Sheet1!#REF!,"AAAAAHrtvqw=",0)</f>
        <v>#REF!</v>
      </c>
      <c r="FR3" t="e">
        <f>IF(Sheet1!#REF!,"AAAAAHrtvq0=",0)</f>
        <v>#REF!</v>
      </c>
      <c r="FS3" t="e">
        <f>IF(Sheet1!#REF!,"AAAAAHrtvq4=",0)</f>
        <v>#REF!</v>
      </c>
      <c r="FT3" t="e">
        <f>IF(Sheet1!#REF!,"AAAAAHrtvq8=",0)</f>
        <v>#REF!</v>
      </c>
      <c r="FU3" t="e">
        <f>IF(Sheet1!#REF!,"AAAAAHrtvrA=",0)</f>
        <v>#REF!</v>
      </c>
      <c r="FV3" t="e">
        <f>IF(Sheet1!#REF!,"AAAAAHrtvrE=",0)</f>
        <v>#REF!</v>
      </c>
      <c r="FW3" t="e">
        <f>IF(Sheet1!#REF!,"AAAAAHrtvrI=",0)</f>
        <v>#REF!</v>
      </c>
      <c r="FX3" t="e">
        <f>IF(Sheet1!#REF!,"AAAAAHrtvrM=",0)</f>
        <v>#REF!</v>
      </c>
      <c r="FY3" t="e">
        <f>IF(Sheet1!#REF!,"AAAAAHrtvrQ=",0)</f>
        <v>#REF!</v>
      </c>
      <c r="FZ3" t="e">
        <f>IF(Sheet1!#REF!,"AAAAAHrtvrU=",0)</f>
        <v>#REF!</v>
      </c>
      <c r="GA3" t="e">
        <f>IF(Sheet1!#REF!,"AAAAAHrtvrY=",0)</f>
        <v>#REF!</v>
      </c>
      <c r="GB3" t="e">
        <f>IF(Sheet1!#REF!,"AAAAAHrtvrc=",0)</f>
        <v>#REF!</v>
      </c>
      <c r="GC3" t="e">
        <f>IF(Sheet1!#REF!,"AAAAAHrtvrg=",0)</f>
        <v>#REF!</v>
      </c>
      <c r="GD3" t="e">
        <f>IF(Sheet1!A:A,"AAAAAHrtvrk=",0)</f>
        <v>#VALUE!</v>
      </c>
      <c r="GE3" t="e">
        <f>IF(_xlfn.SINGLE(Sheet1!#REF!),"AAAAAHrtvro=",0)</f>
        <v>#REF!</v>
      </c>
      <c r="GF3" t="e">
        <f>IF(_xlfn.SINGLE(Sheet1!#REF!),"AAAAAHrtvrs=",0)</f>
        <v>#REF!</v>
      </c>
      <c r="GG3" t="e">
        <f>IF(_xlfn.SINGLE(Sheet1!#REF!),"AAAAAHrtvrw=",0)</f>
        <v>#REF!</v>
      </c>
      <c r="GH3" t="e">
        <f>IF(_xlfn.SINGLE(Sheet1!#REF!),"AAAAAHrtvr0=",0)</f>
        <v>#REF!</v>
      </c>
      <c r="GI3" t="str">
        <f>IF(Sheet1!C:C,"AAAAAHrtvr4=",0)</f>
        <v>AAAAAHrtvr4=</v>
      </c>
      <c r="GJ3" t="e">
        <f>IF(Sheet1!#REF!,"AAAAAHrtvr8=",0)</f>
        <v>#REF!</v>
      </c>
      <c r="GK3" t="e">
        <f>IF(_xlfn.SINGLE(Sheet1!#REF!),"AAAAAHrtvsA=",0)</f>
        <v>#REF!</v>
      </c>
      <c r="GL3">
        <f>IF(Sheet2!1:1,"AAAAAHrtvsE=",0)</f>
        <v>0</v>
      </c>
      <c r="GM3" t="e">
        <f>AND(Sheet2!A1,"AAAAAHrtvsI=")</f>
        <v>#VALUE!</v>
      </c>
      <c r="GN3">
        <f>IF(Sheet2!A:A,"AAAAAHrtvsM=",0)</f>
        <v>0</v>
      </c>
      <c r="GO3">
        <f>IF(Sheet3!1:1,"AAAAAHrtvsQ=",0)</f>
        <v>0</v>
      </c>
      <c r="GP3" t="e">
        <f>AND(Sheet3!A1,"AAAAAHrtvsU=")</f>
        <v>#VALUE!</v>
      </c>
      <c r="GQ3">
        <f>IF(Sheet3!A:A,"AAAAAHrtvsY=",0)</f>
        <v>0</v>
      </c>
      <c r="GR3" t="s">
        <v>0</v>
      </c>
    </row>
  </sheetData>
  <pageMargins left="0.7" right="0.7" top="0.75" bottom="0.75" header="0.3" footer="0.3"/>
  <customProperties>
    <customPr name="DVSECTION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2010-04-12T12:53:31Z</outs:dateTime>
      <outs:isPinned>true</outs:isPinned>
    </outs:relatedDate>
    <outs:relatedDate>
      <outs:type>2</outs:type>
      <outs:displayName>Created</outs:displayName>
      <outs:dateTime>2009-04-06T17:28:40Z</outs:dateTime>
      <outs:isPinned>true</outs:isPinned>
    </outs:relatedDate>
    <outs:relatedDate>
      <outs:type>4</outs:type>
      <outs:displayName>Last Printed</outs:displayName>
      <outs:dateTime/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Biljana Vlaskovic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Bilja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CCC48DDF-CA2A-4476-B6D1-59F9879F7161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Vlaskovic</dc:creator>
  <cp:lastModifiedBy>Biljana Vlašković Ilić</cp:lastModifiedBy>
  <cp:lastPrinted>2012-06-21T22:02:38Z</cp:lastPrinted>
  <dcterms:created xsi:type="dcterms:W3CDTF">2009-04-06T17:28:40Z</dcterms:created>
  <dcterms:modified xsi:type="dcterms:W3CDTF">2023-11-16T21:47:07Z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16eyBLYaYqxwRmj3nF53tDLPdG4tMg1E7tO-HiiK5uTM</vt:lpwstr>
  </property>
  <property fmtid="{D5CDD505-2E9C-101B-9397-08002B2CF9AE}" pid="4" name="Google.Documents.RevisionId">
    <vt:lpwstr>03257948803678300511</vt:lpwstr>
  </property>
  <property fmtid="{D5CDD505-2E9C-101B-9397-08002B2CF9AE}" pid="5" name="Google.Documents.PreviousRevisionId">
    <vt:lpwstr>01424304248524890502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